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C127" i="1"/>
  <c r="H193"/>
  <c r="H198" s="1"/>
  <c r="H199" s="1"/>
  <c r="H200" s="1"/>
  <c r="H184"/>
  <c r="H183"/>
  <c r="H182"/>
  <c r="G185"/>
  <c r="H185" s="1"/>
  <c r="G186"/>
  <c r="H186"/>
  <c r="B187"/>
  <c r="G195"/>
  <c r="H195"/>
  <c r="G196"/>
  <c r="H196"/>
  <c r="G197"/>
  <c r="H197"/>
  <c r="B198"/>
  <c r="H204"/>
  <c r="H209" s="1"/>
  <c r="H205"/>
  <c r="H206"/>
  <c r="H207"/>
  <c r="H208"/>
  <c r="B34" i="3"/>
  <c r="C14" s="1"/>
  <c r="C34"/>
  <c r="C16"/>
  <c r="D34"/>
  <c r="C19" s="1"/>
  <c r="G34"/>
  <c r="C21"/>
  <c r="H34"/>
  <c r="C20" s="1"/>
  <c r="I34"/>
  <c r="C22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210" i="1" l="1"/>
  <c r="H211"/>
  <c r="H187"/>
  <c r="H188" s="1"/>
  <c r="H214" s="1"/>
  <c r="A5" i="2" s="1"/>
  <c r="C3" s="1"/>
  <c r="H189" i="1" l="1"/>
  <c r="D3" i="2"/>
  <c r="D4" s="1"/>
  <c r="I13" s="1"/>
  <c r="H3"/>
  <c r="G3"/>
  <c r="I3"/>
  <c r="J3" s="1"/>
  <c r="B3"/>
  <c r="B4" s="1"/>
  <c r="G18" s="1"/>
  <c r="F3"/>
  <c r="E3"/>
  <c r="J4" l="1"/>
  <c r="I17"/>
  <c r="F4"/>
  <c r="L17" s="1"/>
  <c r="H4"/>
  <c r="O20" s="1"/>
  <c r="G19"/>
  <c r="C4"/>
  <c r="G15" s="1"/>
  <c r="E4"/>
  <c r="L12" s="1"/>
  <c r="G20"/>
  <c r="I18"/>
  <c r="L3"/>
  <c r="K3" s="1"/>
  <c r="I16"/>
  <c r="I19"/>
  <c r="I15"/>
  <c r="I14"/>
  <c r="I20"/>
  <c r="G4"/>
  <c r="N13" s="1"/>
  <c r="I4"/>
  <c r="P22" s="1"/>
  <c r="G14"/>
  <c r="J19"/>
  <c r="H15"/>
  <c r="H18"/>
  <c r="H16" l="1"/>
  <c r="H12"/>
  <c r="D24"/>
  <c r="L19"/>
  <c r="H14"/>
  <c r="G17"/>
  <c r="L18"/>
  <c r="F24"/>
  <c r="H19"/>
  <c r="G13"/>
  <c r="G12"/>
  <c r="M22"/>
  <c r="J15"/>
  <c r="H20"/>
  <c r="H17"/>
  <c r="H13"/>
  <c r="J14"/>
  <c r="G16"/>
  <c r="L20"/>
  <c r="O19"/>
  <c r="O18"/>
  <c r="G22"/>
  <c r="J20"/>
  <c r="L14"/>
  <c r="J12"/>
  <c r="L13"/>
  <c r="J18"/>
  <c r="K22"/>
  <c r="I12"/>
  <c r="I22" s="1"/>
  <c r="L15"/>
  <c r="J16"/>
  <c r="L16"/>
  <c r="J17"/>
  <c r="J13"/>
  <c r="N19"/>
  <c r="N15"/>
  <c r="N20"/>
  <c r="N14"/>
  <c r="Q20"/>
  <c r="O13"/>
  <c r="O17"/>
  <c r="Q13"/>
  <c r="Q16"/>
  <c r="O16"/>
  <c r="O14"/>
  <c r="Q17"/>
  <c r="Q14"/>
  <c r="Q12"/>
  <c r="Q18"/>
  <c r="O15"/>
  <c r="O12"/>
  <c r="Q15"/>
  <c r="N12"/>
  <c r="N16"/>
  <c r="N18"/>
  <c r="Q19"/>
  <c r="N17"/>
  <c r="L22"/>
  <c r="H22"/>
  <c r="J22" l="1"/>
  <c r="N22"/>
  <c r="O22"/>
  <c r="Q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<sst xmlns="http://schemas.openxmlformats.org/spreadsheetml/2006/main" count="490" uniqueCount="393">
  <si>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</si>
  <si>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</si>
  <si>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</si>
  <si>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</si>
  <si>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</si>
  <si>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</si>
  <si>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</si>
  <si>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</si>
  <si>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</si>
  <si>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</si>
  <si>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</si>
  <si>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</si>
  <si>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</si>
  <si>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</si>
  <si>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</si>
  <si>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</si>
  <si>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</si>
  <si>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</si>
  <si>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</si>
  <si>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</si>
  <si>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</si>
  <si>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</si>
  <si>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</si>
  <si>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</si>
  <si>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</si>
  <si>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</si>
  <si>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</si>
  <si>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</si>
  <si>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</si>
  <si>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</si>
  <si>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</si>
  <si>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</si>
  <si>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</si>
  <si>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</si>
  <si>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</si>
  <si>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</si>
  <si>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</si>
  <si>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</si>
  <si>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</si>
  <si>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</si>
  <si>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</si>
  <si>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</si>
  <si>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</si>
  <si>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</si>
  <si>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</si>
  <si>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</si>
  <si>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</si>
  <si>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</si>
  <si>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</si>
  <si>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</si>
  <si>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</si>
  <si>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</si>
  <si>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</si>
  <si>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A la Calle:</t>
  </si>
  <si>
    <t>Superficie Real según Levantamiento:</t>
  </si>
  <si>
    <t>Avalúo Físico</t>
  </si>
  <si>
    <t>A) Del Terreno</t>
  </si>
  <si>
    <t>Valor de Calle para Lote Tipo: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</si>
  <si>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</si>
  <si>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</si>
  <si>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</si>
  <si>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</si>
  <si>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</si>
  <si>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</si>
  <si>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</si>
  <si>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</si>
  <si>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</si>
  <si>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</si>
  <si>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</si>
  <si>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</si>
  <si>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</si>
  <si>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</si>
  <si>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</si>
  <si>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</si>
  <si>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</si>
  <si>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</si>
  <si>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</si>
  <si>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</si>
  <si>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</si>
  <si>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</si>
  <si>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</si>
  <si>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</si>
  <si>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</si>
  <si>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</si>
  <si>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</si>
  <si>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</si>
  <si>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</si>
  <si>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</si>
  <si>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</si>
  <si>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</si>
  <si>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</si>
  <si>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</si>
  <si>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</si>
  <si>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</si>
  <si>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</si>
  <si>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</si>
  <si>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</si>
  <si>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</si>
  <si>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</si>
  <si>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</si>
  <si>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</si>
  <si>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</si>
  <si>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</si>
  <si>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</si>
  <si>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</si>
  <si>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</si>
  <si>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</si>
  <si>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</si>
  <si>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</si>
  <si>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</si>
  <si>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</si>
  <si>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</si>
  <si>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</si>
  <si>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</si>
  <si>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</si>
  <si>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</si>
  <si>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</si>
  <si>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</si>
  <si>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</si>
  <si>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</si>
  <si>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</si>
  <si>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</si>
  <si>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</si>
  <si>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</si>
  <si>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</si>
  <si>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</si>
  <si>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</si>
  <si>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</si>
  <si>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</si>
  <si>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</si>
  <si>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</si>
  <si>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</si>
  <si>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</si>
  <si>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</si>
  <si>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</si>
  <si>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</si>
  <si>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</si>
  <si>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</si>
  <si>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</si>
  <si>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</si>
  <si>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</si>
  <si>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</si>
  <si>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</si>
  <si>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</si>
  <si>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</si>
  <si>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</si>
  <si>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</si>
  <si>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</si>
  <si>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</si>
  <si>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</si>
  <si>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</si>
  <si>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</si>
  <si>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</si>
  <si>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</si>
  <si>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</si>
  <si>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</si>
  <si>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</si>
  <si>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</si>
  <si>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</si>
  <si>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</si>
  <si>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</si>
  <si>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</si>
  <si>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</si>
  <si>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</si>
  <si>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</si>
  <si>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</si>
  <si>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</si>
  <si>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</si>
  <si>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</si>
  <si>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</si>
  <si>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</si>
  <si>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</si>
  <si>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</si>
  <si>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</si>
  <si>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</si>
  <si>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</si>
  <si>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</si>
  <si>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</si>
  <si>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</si>
  <si>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</si>
  <si>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</si>
  <si>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</si>
  <si>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</si>
  <si>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</si>
  <si>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</si>
  <si>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</si>
  <si>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</si>
  <si>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</si>
  <si>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</si>
  <si>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</si>
  <si>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</si>
  <si>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</si>
  <si>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</si>
  <si>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</si>
  <si>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</si>
  <si>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</si>
  <si>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</si>
  <si>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</si>
  <si>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</si>
  <si>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</si>
  <si>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</si>
  <si>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</si>
  <si>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</si>
  <si>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</si>
  <si>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</si>
  <si>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</si>
  <si>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</si>
  <si>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</si>
  <si>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</si>
  <si>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</si>
  <si>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</si>
  <si>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</si>
  <si>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</si>
  <si>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</si>
  <si>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</si>
  <si>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</si>
  <si>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</si>
  <si>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</si>
  <si>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</si>
  <si>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</si>
  <si>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</si>
  <si>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</si>
  <si>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</si>
  <si>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</si>
  <si>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</si>
  <si>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</si>
  <si>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</si>
  <si>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</si>
  <si>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</si>
  <si>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</si>
  <si>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</si>
  <si>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</si>
  <si>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</si>
  <si>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</si>
  <si>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</si>
  <si>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</si>
  <si>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</si>
  <si>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</si>
  <si>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</si>
  <si>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</si>
  <si>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</si>
  <si>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</si>
  <si>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</si>
  <si>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</si>
  <si>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</si>
  <si>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</si>
  <si>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</si>
  <si>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</si>
  <si>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</si>
  <si>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</si>
  <si>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</si>
  <si>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</si>
  <si>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</si>
  <si>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</si>
  <si>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</si>
  <si>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</si>
  <si>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</si>
  <si>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</si>
  <si>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</si>
  <si>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</si>
  <si>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</si>
  <si>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</si>
  <si>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</si>
  <si>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</si>
  <si>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</si>
  <si>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</si>
  <si>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</si>
  <si>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</si>
  <si>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</si>
  <si>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</si>
  <si>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</si>
  <si>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</si>
  <si>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</si>
  <si>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</si>
  <si>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</si>
  <si>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</si>
  <si>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</si>
  <si>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</si>
  <si>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</si>
  <si>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</si>
  <si>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</si>
  <si>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</si>
  <si>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</si>
  <si>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</si>
  <si>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</si>
  <si>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</si>
  <si>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</si>
  <si>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</si>
  <si>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</si>
  <si>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</si>
  <si>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</si>
  <si>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</si>
  <si>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</si>
  <si>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</si>
  <si>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</si>
  <si>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</si>
  <si>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</si>
  <si>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</si>
  <si>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</si>
  <si>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</si>
  <si>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</si>
  <si>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</si>
  <si>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</si>
  <si>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</si>
  <si>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</si>
  <si>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</si>
  <si>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</si>
  <si>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</si>
  <si>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</si>
  <si>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</si>
  <si>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</si>
  <si>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</si>
  <si>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</si>
  <si>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</si>
  <si>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</si>
  <si>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</si>
  <si>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</si>
  <si>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</si>
  <si>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</si>
  <si>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</si>
  <si>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</si>
  <si>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AL NORTE:</t>
  </si>
  <si>
    <t>AL SUR :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</si>
  <si>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</si>
  <si>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</si>
  <si>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</si>
  <si>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</si>
  <si>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</si>
  <si>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</si>
  <si>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</si>
  <si>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Superficie Total del Terreno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</si>
  <si>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</si>
  <si>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</si>
  <si>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</si>
  <si>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</si>
  <si>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</si>
  <si>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</si>
  <si>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</si>
  <si>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</si>
  <si>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</si>
  <si>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</si>
  <si>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</si>
  <si>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</si>
  <si>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</si>
  <si>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</si>
  <si>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</si>
  <si>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</si>
  <si>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</si>
  <si>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AL ORIENTE:</t>
  </si>
  <si>
    <t>AL PONIENTE:</t>
  </si>
  <si>
    <t>AGUA, LUZ, DRENAJE, CALLES ADOQUINADAS, TELEFONO, CABLE.</t>
  </si>
  <si>
    <t>vinilica</t>
  </si>
  <si>
    <t>Habitacional y comercial</t>
  </si>
  <si>
    <t>INTEGRO</t>
  </si>
  <si>
    <t>LUIS FERNANDO MOYA AGUAYO</t>
  </si>
  <si>
    <t>HAYUNTAMIENTO No. 2</t>
  </si>
  <si>
    <t>AMACUECA JALISCO</t>
  </si>
  <si>
    <t>AYUNTAMIENTO DE AMACUECA</t>
  </si>
  <si>
    <t>AYUNTAMIENTO No. 2</t>
  </si>
  <si>
    <t>TOTALIDAD</t>
  </si>
  <si>
    <t>PUBLICA</t>
  </si>
  <si>
    <t>00MTS</t>
  </si>
  <si>
    <t>de cemento</t>
  </si>
  <si>
    <t>BUENO</t>
  </si>
  <si>
    <t xml:space="preserve">De ladrillo </t>
  </si>
  <si>
    <t xml:space="preserve">boveda de cuña de ladrillo  de lama  sobre vigas de </t>
  </si>
  <si>
    <t>concreto y acero.</t>
  </si>
  <si>
    <t xml:space="preserve">de cemento y bitropiso,  </t>
  </si>
  <si>
    <t>a base de hormigon pulida con pendiente apalillado</t>
  </si>
  <si>
    <t>con ladrillo de sombra</t>
  </si>
  <si>
    <t>bajantes y ramales  de barro y registros de mamposteria</t>
  </si>
  <si>
    <t>blancos  porcenalizados de calidad economicos</t>
  </si>
  <si>
    <t>oculta a base de poliducto centro de carga</t>
  </si>
  <si>
    <t>barandales , tubular con proteccion</t>
  </si>
  <si>
    <t>claros pequeños y medianos vidrios sencillos</t>
  </si>
  <si>
    <t xml:space="preserve">de varias marcas </t>
  </si>
  <si>
    <t>de lineas rectas</t>
  </si>
  <si>
    <t>no tiene</t>
  </si>
  <si>
    <t>LOCALIZACIÓN DEL PREDIO Y CROQUIS ESQUEMATICO SIN ESCALA DE LA CONSTRUCCION</t>
  </si>
  <si>
    <t xml:space="preserve">ANTIGUO </t>
  </si>
  <si>
    <t>MEDIO</t>
  </si>
  <si>
    <t>AMB</t>
  </si>
  <si>
    <t>EDIFICIO DEL DIF MUNICIPAL</t>
  </si>
  <si>
    <t>TOTALIDAD DE EL EDIFICIO DEL DIF MUNICIPAL</t>
  </si>
  <si>
    <t>ENTRE LAS CALLES16 DE SEPTIEMBRE  Y JARDIN PRINCIPAL</t>
  </si>
  <si>
    <t>EN 17.41 METROS CON JARDIN PRINCIPAL</t>
  </si>
  <si>
    <t>EN 9.51 MTS. CON CALLE 16 DE SEPTIEMBRE</t>
  </si>
  <si>
    <t>EN  9.95  MTS. CON PROPIEDADES MANUEL FIGUEROA TOSCANO</t>
  </si>
  <si>
    <t>175. 49 M2</t>
  </si>
  <si>
    <t>16 DE SEPTIEMBRE</t>
  </si>
  <si>
    <t>OFICINAS, PATIO , 2 BAÑOS.</t>
  </si>
  <si>
    <t>EN 11.19  METROS PROPIEDAD CARINA MARIA AURORA  GARCIA VAZQUEZ</t>
  </si>
  <si>
    <t>156 U</t>
  </si>
</sst>
</file>

<file path=xl/styles.xml><?xml version="1.0" encoding="utf-8"?>
<styleSheet xmlns="http://schemas.openxmlformats.org/spreadsheetml/2006/main">
  <numFmts count="11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</numFmts>
  <fonts count="26">
    <font>
      <sz val="10"/>
      <name val="Arial"/>
    </font>
    <font>
      <sz val="10"/>
      <name val="Arial"/>
    </font>
    <font>
      <b/>
      <sz val="12"/>
      <name val="Arial"/>
    </font>
    <font>
      <b/>
      <sz val="10"/>
      <name val="Arial"/>
      <family val="2"/>
    </font>
    <font>
      <sz val="12"/>
      <name val="Arial"/>
    </font>
    <font>
      <b/>
      <sz val="10"/>
      <name val="Arial"/>
    </font>
    <font>
      <sz val="9"/>
      <name val="Arial"/>
    </font>
    <font>
      <sz val="8"/>
      <name val="Arial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</font>
    <font>
      <sz val="7"/>
      <name val="Arial"/>
    </font>
    <font>
      <sz val="7"/>
      <name val="MS Sans Serif"/>
    </font>
    <font>
      <b/>
      <sz val="7"/>
      <name val="MS Sans Serif"/>
    </font>
    <font>
      <sz val="8"/>
      <name val="MS Sans Serif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15" fontId="0" fillId="0" borderId="37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19" fillId="0" borderId="45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39" xfId="0" applyFont="1" applyFill="1" applyBorder="1" applyAlignment="1">
      <alignment horizontal="center"/>
    </xf>
    <xf numFmtId="0" fontId="25" fillId="0" borderId="0" xfId="0" applyFont="1"/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143107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349704</xdr:colOff>
      <xdr:row>69</xdr:row>
      <xdr:rowOff>126547</xdr:rowOff>
    </xdr:from>
    <xdr:to>
      <xdr:col>7</xdr:col>
      <xdr:colOff>711654</xdr:colOff>
      <xdr:row>71</xdr:row>
      <xdr:rowOff>125187</xdr:rowOff>
    </xdr:to>
    <xdr:sp macro="" textlink="">
      <xdr:nvSpPr>
        <xdr:cNvPr id="38" name="37 CuadroTexto"/>
        <xdr:cNvSpPr txBox="1"/>
      </xdr:nvSpPr>
      <xdr:spPr>
        <a:xfrm>
          <a:off x="6282418" y="11447690"/>
          <a:ext cx="1260022" cy="297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ZARAGOZA</a:t>
          </a:r>
          <a:endParaRPr lang="es-ES" sz="1100"/>
        </a:p>
      </xdr:txBody>
    </xdr:sp>
    <xdr:clientData/>
  </xdr:twoCellAnchor>
  <xdr:twoCellAnchor>
    <xdr:from>
      <xdr:col>5</xdr:col>
      <xdr:colOff>227238</xdr:colOff>
      <xdr:row>95</xdr:row>
      <xdr:rowOff>138792</xdr:rowOff>
    </xdr:from>
    <xdr:to>
      <xdr:col>7</xdr:col>
      <xdr:colOff>627288</xdr:colOff>
      <xdr:row>97</xdr:row>
      <xdr:rowOff>133350</xdr:rowOff>
    </xdr:to>
    <xdr:sp macro="" textlink="">
      <xdr:nvSpPr>
        <xdr:cNvPr id="39" name="38 CuadroTexto"/>
        <xdr:cNvSpPr txBox="1"/>
      </xdr:nvSpPr>
      <xdr:spPr>
        <a:xfrm>
          <a:off x="5581649" y="15569292"/>
          <a:ext cx="1876425" cy="293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 </a:t>
          </a:r>
          <a:r>
            <a:rPr lang="es-ES" sz="1100" baseline="0"/>
            <a:t> 16 DE SEPTIEMBRE</a:t>
          </a:r>
          <a:endParaRPr lang="es-ES" sz="1100"/>
        </a:p>
      </xdr:txBody>
    </xdr:sp>
    <xdr:clientData/>
  </xdr:twoCellAnchor>
  <xdr:twoCellAnchor>
    <xdr:from>
      <xdr:col>3</xdr:col>
      <xdr:colOff>749753</xdr:colOff>
      <xdr:row>70</xdr:row>
      <xdr:rowOff>84365</xdr:rowOff>
    </xdr:from>
    <xdr:to>
      <xdr:col>6</xdr:col>
      <xdr:colOff>171451</xdr:colOff>
      <xdr:row>72</xdr:row>
      <xdr:rowOff>84364</xdr:rowOff>
    </xdr:to>
    <xdr:sp macro="" textlink="">
      <xdr:nvSpPr>
        <xdr:cNvPr id="41" name="40 CuadroTexto"/>
        <xdr:cNvSpPr txBox="1"/>
      </xdr:nvSpPr>
      <xdr:spPr>
        <a:xfrm>
          <a:off x="4389664" y="11541579"/>
          <a:ext cx="1714501" cy="312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   ABASOLO</a:t>
          </a:r>
          <a:endParaRPr lang="es-ES" sz="1100"/>
        </a:p>
      </xdr:txBody>
    </xdr:sp>
    <xdr:clientData/>
  </xdr:twoCellAnchor>
  <xdr:twoCellAnchor editAs="oneCell">
    <xdr:from>
      <xdr:col>4</xdr:col>
      <xdr:colOff>287111</xdr:colOff>
      <xdr:row>77</xdr:row>
      <xdr:rowOff>13530</xdr:rowOff>
    </xdr:from>
    <xdr:to>
      <xdr:col>7</xdr:col>
      <xdr:colOff>425905</xdr:colOff>
      <xdr:row>92</xdr:row>
      <xdr:rowOff>40895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3065" r="9355"/>
        <a:stretch>
          <a:fillRect/>
        </a:stretch>
      </xdr:blipFill>
      <xdr:spPr bwMode="auto">
        <a:xfrm>
          <a:off x="4694011" y="12726230"/>
          <a:ext cx="2570844" cy="24340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564700</xdr:colOff>
      <xdr:row>90</xdr:row>
      <xdr:rowOff>2</xdr:rowOff>
    </xdr:from>
    <xdr:to>
      <xdr:col>6</xdr:col>
      <xdr:colOff>581027</xdr:colOff>
      <xdr:row>96</xdr:row>
      <xdr:rowOff>34019</xdr:rowOff>
    </xdr:to>
    <xdr:cxnSp macro="">
      <xdr:nvCxnSpPr>
        <xdr:cNvPr id="70" name="69 Conector recto de flecha"/>
        <xdr:cNvCxnSpPr/>
      </xdr:nvCxnSpPr>
      <xdr:spPr bwMode="auto">
        <a:xfrm rot="5400000" flipH="1" flipV="1">
          <a:off x="6019123" y="15119579"/>
          <a:ext cx="972910" cy="16327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517074</xdr:colOff>
      <xdr:row>71</xdr:row>
      <xdr:rowOff>61237</xdr:rowOff>
    </xdr:from>
    <xdr:to>
      <xdr:col>7</xdr:col>
      <xdr:colOff>244929</xdr:colOff>
      <xdr:row>80</xdr:row>
      <xdr:rowOff>92529</xdr:rowOff>
    </xdr:to>
    <xdr:cxnSp macro="">
      <xdr:nvCxnSpPr>
        <xdr:cNvPr id="31" name="30 Conector recto de flecha"/>
        <xdr:cNvCxnSpPr/>
      </xdr:nvCxnSpPr>
      <xdr:spPr bwMode="auto">
        <a:xfrm rot="5400000">
          <a:off x="6032731" y="12098794"/>
          <a:ext cx="1460042" cy="625927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831399</xdr:colOff>
      <xdr:row>72</xdr:row>
      <xdr:rowOff>50349</xdr:rowOff>
    </xdr:from>
    <xdr:to>
      <xdr:col>5</xdr:col>
      <xdr:colOff>164647</xdr:colOff>
      <xdr:row>80</xdr:row>
      <xdr:rowOff>108856</xdr:rowOff>
    </xdr:to>
    <xdr:cxnSp macro="">
      <xdr:nvCxnSpPr>
        <xdr:cNvPr id="42" name="41 Conector recto de flecha"/>
        <xdr:cNvCxnSpPr/>
      </xdr:nvCxnSpPr>
      <xdr:spPr bwMode="auto">
        <a:xfrm rot="16200000" flipH="1">
          <a:off x="4707395" y="12346443"/>
          <a:ext cx="1337578" cy="28574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448132</xdr:colOff>
      <xdr:row>79</xdr:row>
      <xdr:rowOff>39463</xdr:rowOff>
    </xdr:from>
    <xdr:to>
      <xdr:col>3</xdr:col>
      <xdr:colOff>761096</xdr:colOff>
      <xdr:row>89</xdr:row>
      <xdr:rowOff>161928</xdr:rowOff>
    </xdr:to>
    <xdr:sp macro="" textlink="">
      <xdr:nvSpPr>
        <xdr:cNvPr id="33" name="32 CuadroTexto"/>
        <xdr:cNvSpPr txBox="1"/>
      </xdr:nvSpPr>
      <xdr:spPr>
        <a:xfrm rot="16200000">
          <a:off x="3385006" y="13777689"/>
          <a:ext cx="1729015" cy="312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   RAMON CORONA</a:t>
          </a:r>
          <a:endParaRPr lang="es-ES" sz="1100"/>
        </a:p>
      </xdr:txBody>
    </xdr:sp>
    <xdr:clientData/>
  </xdr:twoCellAnchor>
  <xdr:twoCellAnchor>
    <xdr:from>
      <xdr:col>4</xdr:col>
      <xdr:colOff>26307</xdr:colOff>
      <xdr:row>84</xdr:row>
      <xdr:rowOff>75293</xdr:rowOff>
    </xdr:from>
    <xdr:to>
      <xdr:col>4</xdr:col>
      <xdr:colOff>713471</xdr:colOff>
      <xdr:row>87</xdr:row>
      <xdr:rowOff>75296</xdr:rowOff>
    </xdr:to>
    <xdr:cxnSp macro="">
      <xdr:nvCxnSpPr>
        <xdr:cNvPr id="34" name="33 Conector recto de flecha"/>
        <xdr:cNvCxnSpPr/>
      </xdr:nvCxnSpPr>
      <xdr:spPr bwMode="auto">
        <a:xfrm>
          <a:off x="4433207" y="13930993"/>
          <a:ext cx="687164" cy="48260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876301</xdr:colOff>
      <xdr:row>130</xdr:row>
      <xdr:rowOff>127000</xdr:rowOff>
    </xdr:from>
    <xdr:to>
      <xdr:col>4</xdr:col>
      <xdr:colOff>469900</xdr:colOff>
      <xdr:row>143</xdr:row>
      <xdr:rowOff>152400</xdr:rowOff>
    </xdr:to>
    <xdr:grpSp>
      <xdr:nvGrpSpPr>
        <xdr:cNvPr id="88" name="87 Grupo"/>
        <xdr:cNvGrpSpPr/>
      </xdr:nvGrpSpPr>
      <xdr:grpSpPr>
        <a:xfrm>
          <a:off x="2396020" y="20889360"/>
          <a:ext cx="2483206" cy="2144444"/>
          <a:chOff x="3939683" y="200819"/>
          <a:chExt cx="4614165" cy="3532187"/>
        </a:xfrm>
      </xdr:grpSpPr>
      <xdr:sp macro="" textlink="">
        <xdr:nvSpPr>
          <xdr:cNvPr id="89" name="88 Rectángulo"/>
          <xdr:cNvSpPr/>
        </xdr:nvSpPr>
        <xdr:spPr bwMode="auto">
          <a:xfrm>
            <a:off x="4743450" y="1047750"/>
            <a:ext cx="2952750" cy="1819275"/>
          </a:xfrm>
          <a:prstGeom prst="rect">
            <a:avLst/>
          </a:prstGeom>
          <a:solidFill>
            <a:srgbClr val="FFFFFF"/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s-ES" sz="1100"/>
          </a:p>
        </xdr:txBody>
      </xdr:sp>
      <xdr:sp macro="" textlink="">
        <xdr:nvSpPr>
          <xdr:cNvPr id="90" name="89 Rectángulo"/>
          <xdr:cNvSpPr/>
        </xdr:nvSpPr>
        <xdr:spPr bwMode="auto">
          <a:xfrm rot="16200000">
            <a:off x="5404704" y="2034098"/>
            <a:ext cx="922856" cy="748726"/>
          </a:xfrm>
          <a:prstGeom prst="rect">
            <a:avLst/>
          </a:prstGeom>
          <a:blipFill>
            <a:blip xmlns:r="http://schemas.openxmlformats.org/officeDocument/2006/relationships" r:embed="rId3"/>
            <a:tile tx="0" ty="0" sx="100000" sy="100000" flip="none" algn="tl"/>
          </a:blip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s-ES" sz="1100"/>
          </a:p>
        </xdr:txBody>
      </xdr:sp>
      <xdr:grpSp>
        <xdr:nvGrpSpPr>
          <xdr:cNvPr id="91" name="12 Grupo"/>
          <xdr:cNvGrpSpPr/>
        </xdr:nvGrpSpPr>
        <xdr:grpSpPr>
          <a:xfrm>
            <a:off x="4761706" y="200819"/>
            <a:ext cx="2849563" cy="504031"/>
            <a:chOff x="4771231" y="153194"/>
            <a:chExt cx="2849563" cy="504031"/>
          </a:xfrm>
        </xdr:grpSpPr>
        <xdr:cxnSp macro="">
          <xdr:nvCxnSpPr>
            <xdr:cNvPr id="111" name="7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13" name="112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15" name="114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92" name="13 Grupo"/>
          <xdr:cNvGrpSpPr/>
        </xdr:nvGrpSpPr>
        <xdr:grpSpPr>
          <a:xfrm rot="10800000">
            <a:off x="4810125" y="3228975"/>
            <a:ext cx="2849563" cy="504031"/>
            <a:chOff x="4771231" y="153194"/>
            <a:chExt cx="2849563" cy="504031"/>
          </a:xfrm>
        </xdr:grpSpPr>
        <xdr:cxnSp macro="">
          <xdr:nvCxnSpPr>
            <xdr:cNvPr id="108" name="107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9" name="108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10" name="109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93" name="17 Grupo"/>
          <xdr:cNvGrpSpPr/>
        </xdr:nvGrpSpPr>
        <xdr:grpSpPr>
          <a:xfrm rot="5400000">
            <a:off x="7415382" y="1709674"/>
            <a:ext cx="1772902" cy="504031"/>
            <a:chOff x="4771231" y="153194"/>
            <a:chExt cx="2849563" cy="504031"/>
          </a:xfrm>
        </xdr:grpSpPr>
        <xdr:cxnSp macro="">
          <xdr:nvCxnSpPr>
            <xdr:cNvPr id="105" name="104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6" name="105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7" name="106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94" name="21 Grupo"/>
          <xdr:cNvGrpSpPr/>
        </xdr:nvGrpSpPr>
        <xdr:grpSpPr>
          <a:xfrm rot="16200000">
            <a:off x="3298641" y="1726141"/>
            <a:ext cx="1819552" cy="537468"/>
            <a:chOff x="4771236" y="119757"/>
            <a:chExt cx="2849558" cy="537468"/>
          </a:xfrm>
        </xdr:grpSpPr>
        <xdr:cxnSp macro="">
          <xdr:nvCxnSpPr>
            <xdr:cNvPr id="102" name="101 Conector recto"/>
            <xdr:cNvCxnSpPr/>
          </xdr:nvCxnSpPr>
          <xdr:spPr bwMode="auto">
            <a:xfrm rot="5400000">
              <a:off x="4524380" y="366613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3" name="102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4" name="103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sp macro="" textlink="">
        <xdr:nvSpPr>
          <xdr:cNvPr id="95" name="94 CuadroTexto"/>
          <xdr:cNvSpPr txBox="1"/>
        </xdr:nvSpPr>
        <xdr:spPr>
          <a:xfrm rot="5400000">
            <a:off x="6879296" y="2017055"/>
            <a:ext cx="2135572" cy="3874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ZARAGOZA</a:t>
            </a:r>
          </a:p>
        </xdr:txBody>
      </xdr:sp>
      <xdr:sp macro="" textlink="">
        <xdr:nvSpPr>
          <xdr:cNvPr id="99" name="98 CuadroTexto"/>
          <xdr:cNvSpPr txBox="1"/>
        </xdr:nvSpPr>
        <xdr:spPr>
          <a:xfrm rot="5400000">
            <a:off x="3123199" y="1799149"/>
            <a:ext cx="3201690" cy="2942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</a:t>
            </a:r>
            <a:r>
              <a:rPr lang="es-ES" sz="1100" baseline="0"/>
              <a:t> RAMON CORONA</a:t>
            </a:r>
            <a:endParaRPr lang="es-ES" sz="1100"/>
          </a:p>
        </xdr:txBody>
      </xdr:sp>
      <xdr:sp macro="" textlink="">
        <xdr:nvSpPr>
          <xdr:cNvPr id="100" name="99 CuadroTexto"/>
          <xdr:cNvSpPr txBox="1"/>
        </xdr:nvSpPr>
        <xdr:spPr>
          <a:xfrm>
            <a:off x="5353049" y="689704"/>
            <a:ext cx="2634354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ABASOLO</a:t>
            </a:r>
          </a:p>
        </xdr:txBody>
      </xdr:sp>
      <xdr:sp macro="" textlink="">
        <xdr:nvSpPr>
          <xdr:cNvPr id="101" name="100 CuadroTexto"/>
          <xdr:cNvSpPr txBox="1"/>
        </xdr:nvSpPr>
        <xdr:spPr>
          <a:xfrm>
            <a:off x="4576934" y="2881997"/>
            <a:ext cx="3493078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16 DE SEPTIEMBRE</a:t>
            </a:r>
          </a:p>
        </xdr:txBody>
      </xdr:sp>
    </xdr:grpSp>
    <xdr:clientData/>
  </xdr:twoCellAnchor>
  <xdr:twoCellAnchor>
    <xdr:from>
      <xdr:col>2</xdr:col>
      <xdr:colOff>190500</xdr:colOff>
      <xdr:row>146</xdr:row>
      <xdr:rowOff>107950</xdr:rowOff>
    </xdr:from>
    <xdr:to>
      <xdr:col>4</xdr:col>
      <xdr:colOff>69850</xdr:colOff>
      <xdr:row>152</xdr:row>
      <xdr:rowOff>101600</xdr:rowOff>
    </xdr:to>
    <xdr:sp macro="" textlink="">
      <xdr:nvSpPr>
        <xdr:cNvPr id="118" name="117 Rectángulo"/>
        <xdr:cNvSpPr/>
      </xdr:nvSpPr>
      <xdr:spPr bwMode="auto">
        <a:xfrm>
          <a:off x="2774950" y="24130000"/>
          <a:ext cx="1701800" cy="9842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914400</xdr:colOff>
      <xdr:row>145</xdr:row>
      <xdr:rowOff>107950</xdr:rowOff>
    </xdr:from>
    <xdr:to>
      <xdr:col>2</xdr:col>
      <xdr:colOff>82550</xdr:colOff>
      <xdr:row>153</xdr:row>
      <xdr:rowOff>114300</xdr:rowOff>
    </xdr:to>
    <xdr:sp macro="" textlink="">
      <xdr:nvSpPr>
        <xdr:cNvPr id="122" name="121 CuadroTexto"/>
        <xdr:cNvSpPr txBox="1"/>
      </xdr:nvSpPr>
      <xdr:spPr>
        <a:xfrm rot="5400000">
          <a:off x="1885950" y="24511000"/>
          <a:ext cx="1327150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 RAMON CORONA</a:t>
          </a:r>
        </a:p>
      </xdr:txBody>
    </xdr:sp>
    <xdr:clientData/>
  </xdr:twoCellAnchor>
  <xdr:twoCellAnchor>
    <xdr:from>
      <xdr:col>2</xdr:col>
      <xdr:colOff>361950</xdr:colOff>
      <xdr:row>145</xdr:row>
      <xdr:rowOff>19050</xdr:rowOff>
    </xdr:from>
    <xdr:to>
      <xdr:col>3</xdr:col>
      <xdr:colOff>698500</xdr:colOff>
      <xdr:row>146</xdr:row>
      <xdr:rowOff>69850</xdr:rowOff>
    </xdr:to>
    <xdr:sp macro="" textlink="">
      <xdr:nvSpPr>
        <xdr:cNvPr id="123" name="122 CuadroTexto"/>
        <xdr:cNvSpPr txBox="1"/>
      </xdr:nvSpPr>
      <xdr:spPr>
        <a:xfrm>
          <a:off x="2946400" y="23876000"/>
          <a:ext cx="1397000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 ABASOLO</a:t>
          </a:r>
        </a:p>
      </xdr:txBody>
    </xdr:sp>
    <xdr:clientData/>
  </xdr:twoCellAnchor>
  <xdr:twoCellAnchor>
    <xdr:from>
      <xdr:col>2</xdr:col>
      <xdr:colOff>225425</xdr:colOff>
      <xdr:row>153</xdr:row>
      <xdr:rowOff>15875</xdr:rowOff>
    </xdr:from>
    <xdr:to>
      <xdr:col>4</xdr:col>
      <xdr:colOff>123825</xdr:colOff>
      <xdr:row>154</xdr:row>
      <xdr:rowOff>79375</xdr:rowOff>
    </xdr:to>
    <xdr:sp macro="" textlink="">
      <xdr:nvSpPr>
        <xdr:cNvPr id="124" name="123 CuadroTexto"/>
        <xdr:cNvSpPr txBox="1"/>
      </xdr:nvSpPr>
      <xdr:spPr>
        <a:xfrm>
          <a:off x="2809875" y="25193625"/>
          <a:ext cx="1720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/>
            <a:t>CALLE 16 DE SEPTIEMBRE</a:t>
          </a:r>
        </a:p>
      </xdr:txBody>
    </xdr:sp>
    <xdr:clientData/>
  </xdr:twoCellAnchor>
  <xdr:twoCellAnchor>
    <xdr:from>
      <xdr:col>5</xdr:col>
      <xdr:colOff>139700</xdr:colOff>
      <xdr:row>73</xdr:row>
      <xdr:rowOff>50800</xdr:rowOff>
    </xdr:from>
    <xdr:to>
      <xdr:col>6</xdr:col>
      <xdr:colOff>806450</xdr:colOff>
      <xdr:row>75</xdr:row>
      <xdr:rowOff>31749</xdr:rowOff>
    </xdr:to>
    <xdr:sp macro="" textlink="">
      <xdr:nvSpPr>
        <xdr:cNvPr id="55" name="54 CuadroTexto"/>
        <xdr:cNvSpPr txBox="1"/>
      </xdr:nvSpPr>
      <xdr:spPr>
        <a:xfrm>
          <a:off x="5499100" y="12115800"/>
          <a:ext cx="1250950" cy="317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DIF MUNICIPAL</a:t>
          </a:r>
        </a:p>
      </xdr:txBody>
    </xdr:sp>
    <xdr:clientData/>
  </xdr:twoCellAnchor>
  <xdr:twoCellAnchor>
    <xdr:from>
      <xdr:col>6</xdr:col>
      <xdr:colOff>159657</xdr:colOff>
      <xdr:row>74</xdr:row>
      <xdr:rowOff>88900</xdr:rowOff>
    </xdr:from>
    <xdr:to>
      <xdr:col>6</xdr:col>
      <xdr:colOff>571501</xdr:colOff>
      <xdr:row>86</xdr:row>
      <xdr:rowOff>95249</xdr:rowOff>
    </xdr:to>
    <xdr:cxnSp macro="">
      <xdr:nvCxnSpPr>
        <xdr:cNvPr id="56" name="55 Conector recto de flecha"/>
        <xdr:cNvCxnSpPr/>
      </xdr:nvCxnSpPr>
      <xdr:spPr bwMode="auto">
        <a:xfrm rot="16200000" flipH="1">
          <a:off x="5331279" y="13097328"/>
          <a:ext cx="1955799" cy="41184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148</xdr:row>
      <xdr:rowOff>152400</xdr:rowOff>
    </xdr:from>
    <xdr:to>
      <xdr:col>3</xdr:col>
      <xdr:colOff>609600</xdr:colOff>
      <xdr:row>151</xdr:row>
      <xdr:rowOff>146050</xdr:rowOff>
    </xdr:to>
    <xdr:sp macro="" textlink="">
      <xdr:nvSpPr>
        <xdr:cNvPr id="59" name="58 Redondear rectángulo de esquina sencilla"/>
        <xdr:cNvSpPr/>
      </xdr:nvSpPr>
      <xdr:spPr bwMode="auto">
        <a:xfrm rot="10800000">
          <a:off x="3232150" y="24504650"/>
          <a:ext cx="1022350" cy="488950"/>
        </a:xfrm>
        <a:prstGeom prst="round1Rect">
          <a:avLst/>
        </a:prstGeom>
        <a:gradFill flip="none" rotWithShape="1">
          <a:gsLst>
            <a:gs pos="0">
              <a:srgbClr val="FFFFFF">
                <a:shade val="30000"/>
                <a:satMod val="115000"/>
              </a:srgbClr>
            </a:gs>
            <a:gs pos="50000">
              <a:srgbClr val="FFFFFF">
                <a:shade val="67500"/>
                <a:satMod val="115000"/>
              </a:srgbClr>
            </a:gs>
            <a:gs pos="100000">
              <a:srgbClr val="FFFFFF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171450</xdr:colOff>
      <xdr:row>145</xdr:row>
      <xdr:rowOff>120650</xdr:rowOff>
    </xdr:from>
    <xdr:to>
      <xdr:col>4</xdr:col>
      <xdr:colOff>457200</xdr:colOff>
      <xdr:row>154</xdr:row>
      <xdr:rowOff>50800</xdr:rowOff>
    </xdr:to>
    <xdr:sp macro="" textlink="">
      <xdr:nvSpPr>
        <xdr:cNvPr id="61" name="60 CuadroTexto"/>
        <xdr:cNvSpPr txBox="1"/>
      </xdr:nvSpPr>
      <xdr:spPr>
        <a:xfrm rot="5400000">
          <a:off x="4013200" y="24542750"/>
          <a:ext cx="14160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 ZARAGOZA</a:t>
          </a:r>
        </a:p>
      </xdr:txBody>
    </xdr:sp>
    <xdr:clientData/>
  </xdr:twoCellAnchor>
  <xdr:twoCellAnchor editAs="oneCell">
    <xdr:from>
      <xdr:col>0</xdr:col>
      <xdr:colOff>1435100</xdr:colOff>
      <xdr:row>244</xdr:row>
      <xdr:rowOff>44450</xdr:rowOff>
    </xdr:from>
    <xdr:to>
      <xdr:col>6</xdr:col>
      <xdr:colOff>266700</xdr:colOff>
      <xdr:row>270</xdr:row>
      <xdr:rowOff>133350</xdr:rowOff>
    </xdr:to>
    <xdr:pic>
      <xdr:nvPicPr>
        <xdr:cNvPr id="62" name="61 Imagen" descr="la foto _0.tmp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5100" y="39782750"/>
          <a:ext cx="4775200" cy="438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163118</xdr:colOff>
      <xdr:row>1</xdr:row>
      <xdr:rowOff>38894</xdr:rowOff>
    </xdr:from>
    <xdr:to>
      <xdr:col>11</xdr:col>
      <xdr:colOff>171846</xdr:colOff>
      <xdr:row>23</xdr:row>
      <xdr:rowOff>8731</xdr:rowOff>
    </xdr:to>
    <xdr:grpSp>
      <xdr:nvGrpSpPr>
        <xdr:cNvPr id="30" name="29 Grupo"/>
        <xdr:cNvGrpSpPr/>
      </xdr:nvGrpSpPr>
      <xdr:grpSpPr>
        <a:xfrm>
          <a:off x="3973118" y="200819"/>
          <a:ext cx="4580728" cy="3532187"/>
          <a:chOff x="3973118" y="200819"/>
          <a:chExt cx="4580728" cy="3532187"/>
        </a:xfrm>
      </xdr:grpSpPr>
      <xdr:sp macro="" textlink="">
        <xdr:nvSpPr>
          <xdr:cNvPr id="4" name="3 Rectángulo"/>
          <xdr:cNvSpPr/>
        </xdr:nvSpPr>
        <xdr:spPr bwMode="auto">
          <a:xfrm>
            <a:off x="4743450" y="1047750"/>
            <a:ext cx="2952750" cy="1819275"/>
          </a:xfrm>
          <a:prstGeom prst="rect">
            <a:avLst/>
          </a:prstGeom>
          <a:solidFill>
            <a:srgbClr val="FFFFFF"/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s-ES" sz="1100"/>
          </a:p>
        </xdr:txBody>
      </xdr:sp>
      <xdr:sp macro="" textlink="">
        <xdr:nvSpPr>
          <xdr:cNvPr id="3" name="2 Rectángulo"/>
          <xdr:cNvSpPr/>
        </xdr:nvSpPr>
        <xdr:spPr bwMode="auto">
          <a:xfrm>
            <a:off x="6524625" y="2105026"/>
            <a:ext cx="1066800" cy="64770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s-ES" sz="1100"/>
          </a:p>
        </xdr:txBody>
      </xdr:sp>
      <xdr:grpSp>
        <xdr:nvGrpSpPr>
          <xdr:cNvPr id="13" name="12 Grupo"/>
          <xdr:cNvGrpSpPr/>
        </xdr:nvGrpSpPr>
        <xdr:grpSpPr>
          <a:xfrm>
            <a:off x="4761706" y="200819"/>
            <a:ext cx="2849563" cy="504031"/>
            <a:chOff x="4771231" y="153194"/>
            <a:chExt cx="2849563" cy="504031"/>
          </a:xfrm>
        </xdr:grpSpPr>
        <xdr:cxnSp macro="">
          <xdr:nvCxnSpPr>
            <xdr:cNvPr id="8" name="7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0" name="9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2" name="11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14" name="13 Grupo"/>
          <xdr:cNvGrpSpPr/>
        </xdr:nvGrpSpPr>
        <xdr:grpSpPr>
          <a:xfrm rot="10800000">
            <a:off x="4810125" y="3228975"/>
            <a:ext cx="2849563" cy="504031"/>
            <a:chOff x="4771231" y="153194"/>
            <a:chExt cx="2849563" cy="504031"/>
          </a:xfrm>
        </xdr:grpSpPr>
        <xdr:cxnSp macro="">
          <xdr:nvCxnSpPr>
            <xdr:cNvPr id="15" name="14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6" name="15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7" name="16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18" name="17 Grupo"/>
          <xdr:cNvGrpSpPr/>
        </xdr:nvGrpSpPr>
        <xdr:grpSpPr>
          <a:xfrm rot="5400000">
            <a:off x="7415410" y="1709543"/>
            <a:ext cx="1772842" cy="504031"/>
            <a:chOff x="4771231" y="153194"/>
            <a:chExt cx="2849563" cy="504031"/>
          </a:xfrm>
        </xdr:grpSpPr>
        <xdr:cxnSp macro="">
          <xdr:nvCxnSpPr>
            <xdr:cNvPr id="19" name="18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0" name="19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1" name="20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grpSp>
        <xdr:nvGrpSpPr>
          <xdr:cNvPr id="22" name="21 Grupo"/>
          <xdr:cNvGrpSpPr/>
        </xdr:nvGrpSpPr>
        <xdr:grpSpPr>
          <a:xfrm rot="16200000">
            <a:off x="3315496" y="1743471"/>
            <a:ext cx="1819275" cy="504031"/>
            <a:chOff x="4771231" y="153194"/>
            <a:chExt cx="2849563" cy="504031"/>
          </a:xfrm>
        </xdr:grpSpPr>
        <xdr:cxnSp macro="">
          <xdr:nvCxnSpPr>
            <xdr:cNvPr id="23" name="22 Conector recto"/>
            <xdr:cNvCxnSpPr/>
          </xdr:nvCxnSpPr>
          <xdr:spPr bwMode="auto">
            <a:xfrm rot="5400000">
              <a:off x="4524375" y="400050"/>
              <a:ext cx="4953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4" name="23 Conector recto"/>
            <xdr:cNvCxnSpPr/>
          </xdr:nvCxnSpPr>
          <xdr:spPr bwMode="auto">
            <a:xfrm flipV="1">
              <a:off x="4791075" y="647700"/>
              <a:ext cx="2828925" cy="9525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5" name="24 Conector recto"/>
            <xdr:cNvCxnSpPr/>
          </xdr:nvCxnSpPr>
          <xdr:spPr bwMode="auto">
            <a:xfrm rot="5400000" flipH="1" flipV="1">
              <a:off x="7391400" y="390525"/>
              <a:ext cx="457200" cy="1588"/>
            </a:xfrm>
            <a:prstGeom prst="line">
              <a:avLst/>
            </a:prstGeom>
            <a:solidFill>
              <a:srgbClr val="FFFFFF"/>
            </a:solidFill>
            <a:ln w="19050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  <xdr:sp macro="" textlink="">
        <xdr:nvSpPr>
          <xdr:cNvPr id="26" name="25 CuadroTexto"/>
          <xdr:cNvSpPr txBox="1"/>
        </xdr:nvSpPr>
        <xdr:spPr>
          <a:xfrm rot="5400000">
            <a:off x="7153275" y="1743075"/>
            <a:ext cx="14859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ZARAGOZA</a:t>
            </a:r>
          </a:p>
        </xdr:txBody>
      </xdr:sp>
      <xdr:sp macro="" textlink="">
        <xdr:nvSpPr>
          <xdr:cNvPr id="27" name="26 CuadroTexto"/>
          <xdr:cNvSpPr txBox="1"/>
        </xdr:nvSpPr>
        <xdr:spPr>
          <a:xfrm rot="5400000">
            <a:off x="3667125" y="1800225"/>
            <a:ext cx="1885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</a:t>
            </a:r>
            <a:r>
              <a:rPr lang="es-ES" sz="1100" baseline="0"/>
              <a:t> RAMON CORONA</a:t>
            </a:r>
            <a:endParaRPr lang="es-ES" sz="1100"/>
          </a:p>
        </xdr:txBody>
      </xdr:sp>
      <xdr:sp macro="" textlink="">
        <xdr:nvSpPr>
          <xdr:cNvPr id="28" name="27 CuadroTexto"/>
          <xdr:cNvSpPr txBox="1"/>
        </xdr:nvSpPr>
        <xdr:spPr>
          <a:xfrm>
            <a:off x="5353050" y="762000"/>
            <a:ext cx="14859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CALLE  ABASOLO</a:t>
            </a:r>
          </a:p>
        </xdr:txBody>
      </xdr:sp>
      <xdr:sp macro="" textlink="">
        <xdr:nvSpPr>
          <xdr:cNvPr id="29" name="28 CuadroTexto"/>
          <xdr:cNvSpPr txBox="1"/>
        </xdr:nvSpPr>
        <xdr:spPr>
          <a:xfrm>
            <a:off x="5467350" y="2886075"/>
            <a:ext cx="14859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s-ES" sz="1100"/>
              <a:t>JARDIN PRINCIPAL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topLeftCell="A4" zoomScale="89" zoomScaleNormal="89" workbookViewId="0">
      <selection activeCell="D8" sqref="D8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354</v>
      </c>
      <c r="D1" s="124"/>
      <c r="E1" s="124"/>
      <c r="F1" s="124"/>
      <c r="G1" s="125" t="s">
        <v>1</v>
      </c>
      <c r="H1" s="279">
        <v>41192</v>
      </c>
    </row>
    <row r="2" spans="1:8">
      <c r="A2" s="126"/>
      <c r="B2" s="127" t="s">
        <v>2</v>
      </c>
      <c r="C2" s="128" t="s">
        <v>355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356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338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40" t="s">
        <v>392</v>
      </c>
      <c r="E8" s="139" t="s">
        <v>8</v>
      </c>
      <c r="F8" s="141">
        <v>121</v>
      </c>
      <c r="G8" s="139" t="s">
        <v>9</v>
      </c>
      <c r="H8" s="252"/>
    </row>
    <row r="9" spans="1:8">
      <c r="A9" s="142"/>
      <c r="B9" s="1"/>
      <c r="C9" s="1"/>
      <c r="D9" s="1"/>
      <c r="E9" s="1"/>
      <c r="F9" s="1"/>
      <c r="G9" s="1"/>
      <c r="H9" s="143" t="s">
        <v>83</v>
      </c>
    </row>
    <row r="10" spans="1:8">
      <c r="A10" s="144" t="s">
        <v>10</v>
      </c>
      <c r="B10" s="227" t="s">
        <v>357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357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358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2">
        <v>41192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7" t="s">
        <v>382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47" t="s">
        <v>383</v>
      </c>
      <c r="C15" s="1"/>
      <c r="D15" s="1"/>
      <c r="E15" s="1"/>
      <c r="F15" s="129"/>
      <c r="G15" s="1"/>
      <c r="H15" s="143"/>
    </row>
    <row r="16" spans="1:8">
      <c r="A16" s="144"/>
      <c r="B16" s="1" t="s">
        <v>384</v>
      </c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360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347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3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346</v>
      </c>
      <c r="D27" s="1"/>
      <c r="E27" s="1"/>
      <c r="F27" s="1"/>
      <c r="G27" s="1"/>
      <c r="H27" s="143"/>
    </row>
    <row r="28" spans="1:8">
      <c r="A28" s="142"/>
      <c r="B28" s="149" t="s">
        <v>339</v>
      </c>
      <c r="C28" s="1" t="s">
        <v>350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293">
        <v>0.6</v>
      </c>
      <c r="D32" s="1"/>
      <c r="E32" s="1" t="s">
        <v>21</v>
      </c>
      <c r="F32" s="1"/>
      <c r="G32" s="1"/>
      <c r="H32" s="293">
        <v>0.7</v>
      </c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20"/>
      <c r="B36" s="221"/>
      <c r="C36" s="221"/>
      <c r="D36" s="221"/>
      <c r="E36" s="221"/>
      <c r="F36" s="221"/>
      <c r="G36" s="221"/>
      <c r="H36" s="222"/>
    </row>
    <row r="37" spans="1:8">
      <c r="A37" s="237" t="s">
        <v>345</v>
      </c>
      <c r="B37" s="221"/>
      <c r="C37" s="221"/>
      <c r="D37" s="221"/>
      <c r="E37" s="221"/>
      <c r="F37" s="221"/>
      <c r="G37" s="221"/>
      <c r="H37" s="222"/>
    </row>
    <row r="38" spans="1:8">
      <c r="A38" s="142"/>
      <c r="B38" s="1" t="s">
        <v>83</v>
      </c>
      <c r="C38" s="1"/>
      <c r="D38" s="1"/>
      <c r="E38" s="1"/>
      <c r="F38" s="1"/>
      <c r="G38" s="1"/>
      <c r="H38" s="143"/>
    </row>
    <row r="39" spans="1:8">
      <c r="A39" s="151"/>
      <c r="B39" s="1"/>
      <c r="C39" s="1"/>
      <c r="D39" s="1"/>
      <c r="E39" s="1"/>
      <c r="F39" s="1"/>
      <c r="G39" s="1"/>
      <c r="H39" s="143"/>
    </row>
    <row r="40" spans="1:8">
      <c r="A40" s="151"/>
      <c r="B40" s="1"/>
      <c r="C40" s="1"/>
      <c r="D40" s="1"/>
      <c r="E40" s="1"/>
      <c r="F40" s="1"/>
      <c r="G40" s="1"/>
      <c r="H40" s="143"/>
    </row>
    <row r="41" spans="1:8">
      <c r="A41" s="144" t="s">
        <v>321</v>
      </c>
      <c r="B41" s="247" t="s">
        <v>385</v>
      </c>
      <c r="C41" s="1"/>
      <c r="D41" s="1"/>
      <c r="E41" s="1"/>
      <c r="F41" s="1"/>
      <c r="G41" s="1"/>
      <c r="H41" s="143"/>
    </row>
    <row r="42" spans="1:8">
      <c r="A42" s="151"/>
      <c r="B42" s="1"/>
      <c r="C42" s="1"/>
      <c r="D42" s="1"/>
      <c r="E42" s="1"/>
      <c r="F42" s="1"/>
      <c r="G42" s="1"/>
      <c r="H42" s="143"/>
    </row>
    <row r="43" spans="1:8">
      <c r="A43" s="144" t="s">
        <v>322</v>
      </c>
      <c r="B43" s="247" t="s">
        <v>391</v>
      </c>
      <c r="C43" s="1"/>
      <c r="D43" s="1"/>
      <c r="E43" s="1"/>
      <c r="F43" s="1"/>
      <c r="G43" s="1"/>
      <c r="H43" s="143"/>
    </row>
    <row r="44" spans="1:8">
      <c r="A44" s="151"/>
      <c r="B44" s="1"/>
      <c r="C44" s="1"/>
      <c r="D44" s="1"/>
      <c r="E44" s="1"/>
      <c r="F44" s="1"/>
      <c r="G44" s="1"/>
      <c r="H44" s="143"/>
    </row>
    <row r="45" spans="1:8">
      <c r="A45" s="144" t="s">
        <v>348</v>
      </c>
      <c r="B45" s="247" t="s">
        <v>386</v>
      </c>
      <c r="C45" s="1"/>
      <c r="D45" s="1"/>
      <c r="E45" s="1"/>
      <c r="F45" s="1"/>
      <c r="G45" s="1"/>
      <c r="H45" s="143"/>
    </row>
    <row r="46" spans="1:8">
      <c r="A46" s="151"/>
      <c r="B46" s="247"/>
      <c r="C46" s="1"/>
      <c r="D46" s="1"/>
      <c r="E46" s="1"/>
      <c r="F46" s="1"/>
      <c r="G46" s="1"/>
      <c r="H46" s="143"/>
    </row>
    <row r="47" spans="1:8">
      <c r="A47" s="144" t="s">
        <v>349</v>
      </c>
      <c r="B47" s="247" t="s">
        <v>387</v>
      </c>
      <c r="C47" s="1"/>
      <c r="D47" s="1"/>
      <c r="E47" s="1"/>
      <c r="F47" s="1"/>
      <c r="G47" s="1"/>
      <c r="H47" s="143"/>
    </row>
    <row r="48" spans="1:8">
      <c r="A48" s="151"/>
      <c r="B48" s="247"/>
      <c r="C48" s="1"/>
      <c r="D48" s="1"/>
      <c r="E48" s="1"/>
      <c r="F48" s="1"/>
      <c r="G48" s="1"/>
      <c r="H48" s="143"/>
    </row>
    <row r="49" spans="1:8">
      <c r="A49" s="151"/>
      <c r="B49" s="1"/>
      <c r="C49" s="1"/>
      <c r="D49" s="1"/>
      <c r="E49" s="1"/>
      <c r="F49" s="1"/>
      <c r="G49" s="1"/>
      <c r="H49" s="143"/>
    </row>
    <row r="50" spans="1:8">
      <c r="A50" s="300" t="s">
        <v>340</v>
      </c>
      <c r="B50" s="301"/>
      <c r="C50" s="227"/>
      <c r="D50" s="1"/>
      <c r="E50" s="1" t="s">
        <v>330</v>
      </c>
      <c r="F50" s="1"/>
      <c r="G50" s="1"/>
      <c r="H50" s="244" t="s">
        <v>388</v>
      </c>
    </row>
    <row r="51" spans="1:8">
      <c r="A51" s="151"/>
      <c r="B51" s="1"/>
      <c r="C51" s="1"/>
      <c r="D51" s="1"/>
      <c r="E51" s="1"/>
      <c r="F51" s="1" t="s">
        <v>331</v>
      </c>
      <c r="G51" s="1"/>
      <c r="H51" s="244"/>
    </row>
    <row r="52" spans="1:8">
      <c r="A52" s="300" t="s">
        <v>332</v>
      </c>
      <c r="B52" s="301"/>
      <c r="C52" s="268" t="s">
        <v>352</v>
      </c>
      <c r="D52" s="1"/>
      <c r="E52" s="1" t="s">
        <v>333</v>
      </c>
      <c r="F52" s="1"/>
      <c r="G52" s="1"/>
      <c r="H52" s="143"/>
    </row>
    <row r="53" spans="1:8">
      <c r="A53" s="300" t="s">
        <v>334</v>
      </c>
      <c r="B53" s="301"/>
      <c r="C53" s="1"/>
      <c r="D53" s="1"/>
      <c r="E53" s="1" t="s">
        <v>335</v>
      </c>
      <c r="F53" s="1"/>
      <c r="G53" s="1"/>
      <c r="H53" s="143"/>
    </row>
    <row r="54" spans="1:8">
      <c r="A54" s="300" t="s">
        <v>336</v>
      </c>
      <c r="B54" s="301"/>
      <c r="C54" s="1"/>
      <c r="D54" s="1"/>
      <c r="E54" s="1"/>
      <c r="F54" s="1"/>
      <c r="G54" s="1"/>
      <c r="H54" s="143"/>
    </row>
    <row r="55" spans="1:8">
      <c r="A55" s="300" t="s">
        <v>337</v>
      </c>
      <c r="B55" s="301"/>
      <c r="C55" s="1"/>
      <c r="D55" s="1"/>
      <c r="E55" s="1"/>
      <c r="F55" s="1"/>
      <c r="G55" s="1"/>
      <c r="H55" s="143"/>
    </row>
    <row r="56" spans="1:8">
      <c r="A56" s="238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338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341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1" t="s">
        <v>26</v>
      </c>
      <c r="B67" s="259" t="s">
        <v>258</v>
      </c>
      <c r="C67" s="260"/>
      <c r="D67" s="260"/>
      <c r="E67" s="260"/>
      <c r="F67" s="260"/>
      <c r="G67" s="260"/>
      <c r="H67" s="261"/>
    </row>
    <row r="68" spans="1:8" ht="12" customHeight="1">
      <c r="A68" s="142"/>
      <c r="B68" s="260"/>
      <c r="C68" s="260"/>
      <c r="D68" s="260"/>
      <c r="E68" s="260"/>
      <c r="F68" s="260"/>
      <c r="G68" s="260"/>
      <c r="H68" s="261"/>
    </row>
    <row r="69" spans="1:8">
      <c r="A69" s="151" t="s">
        <v>27</v>
      </c>
      <c r="B69" s="262" t="s">
        <v>233</v>
      </c>
      <c r="C69" s="260"/>
      <c r="D69" s="260"/>
      <c r="E69" s="260"/>
      <c r="F69" s="260"/>
      <c r="G69" s="260"/>
      <c r="H69" s="261"/>
    </row>
    <row r="70" spans="1:8" ht="10.5" customHeight="1">
      <c r="A70" s="151"/>
      <c r="B70" s="263"/>
      <c r="C70" s="260"/>
      <c r="D70" s="260"/>
      <c r="E70" s="260"/>
      <c r="F70" s="260"/>
      <c r="G70" s="260"/>
      <c r="H70" s="261"/>
    </row>
    <row r="71" spans="1:8">
      <c r="A71" s="151" t="s">
        <v>28</v>
      </c>
      <c r="B71" s="259" t="s">
        <v>364</v>
      </c>
      <c r="C71" s="260"/>
      <c r="D71" s="260"/>
      <c r="E71" s="260"/>
      <c r="F71" s="260"/>
      <c r="G71" s="260"/>
      <c r="H71" s="261"/>
    </row>
    <row r="72" spans="1:8" ht="12" customHeight="1">
      <c r="A72" s="151"/>
      <c r="B72" s="263"/>
      <c r="C72" s="260"/>
      <c r="D72" s="260"/>
      <c r="E72" s="260"/>
      <c r="F72" s="260"/>
      <c r="G72" s="260"/>
      <c r="H72" s="261"/>
    </row>
    <row r="73" spans="1:8">
      <c r="A73" s="151" t="s">
        <v>29</v>
      </c>
      <c r="B73" s="262" t="s">
        <v>260</v>
      </c>
      <c r="C73" s="260"/>
      <c r="D73" s="260"/>
      <c r="E73" s="260"/>
      <c r="F73" s="260"/>
      <c r="G73" s="260"/>
      <c r="H73" s="261"/>
    </row>
    <row r="74" spans="1:8" ht="13.5" customHeight="1">
      <c r="A74" s="151"/>
      <c r="B74" s="263"/>
      <c r="C74" s="260"/>
      <c r="D74" s="260"/>
      <c r="E74" s="260"/>
      <c r="F74" s="260"/>
      <c r="G74" s="260"/>
      <c r="H74" s="261"/>
    </row>
    <row r="75" spans="1:8">
      <c r="A75" s="151" t="s">
        <v>30</v>
      </c>
      <c r="B75" s="262" t="s">
        <v>365</v>
      </c>
      <c r="C75" s="260"/>
      <c r="D75" s="260"/>
      <c r="E75" s="260"/>
      <c r="F75" s="260"/>
      <c r="G75" s="260"/>
      <c r="H75" s="261"/>
    </row>
    <row r="76" spans="1:8" ht="11.25" customHeight="1">
      <c r="A76" s="151"/>
      <c r="B76" s="263" t="s">
        <v>366</v>
      </c>
      <c r="C76" s="260"/>
      <c r="D76" s="260"/>
      <c r="E76" s="260"/>
      <c r="F76" s="260"/>
      <c r="G76" s="260"/>
      <c r="H76" s="261"/>
    </row>
    <row r="77" spans="1:8">
      <c r="A77" s="151" t="s">
        <v>212</v>
      </c>
      <c r="B77" s="262" t="s">
        <v>367</v>
      </c>
      <c r="C77" s="260"/>
      <c r="D77" s="260"/>
      <c r="E77" s="260"/>
      <c r="F77" s="260"/>
      <c r="G77" s="260"/>
      <c r="H77" s="261"/>
    </row>
    <row r="78" spans="1:8" ht="12" customHeight="1">
      <c r="A78" s="151"/>
      <c r="B78" s="263"/>
      <c r="C78" s="260"/>
      <c r="D78" s="260"/>
      <c r="E78" s="260"/>
      <c r="F78" s="260"/>
      <c r="G78" s="260"/>
      <c r="H78" s="261"/>
    </row>
    <row r="79" spans="1:8">
      <c r="A79" s="151" t="s">
        <v>31</v>
      </c>
      <c r="B79" s="264" t="s">
        <v>368</v>
      </c>
      <c r="C79" s="260"/>
      <c r="D79" s="260"/>
      <c r="E79" s="260"/>
      <c r="F79" s="260"/>
      <c r="G79" s="260"/>
      <c r="H79" s="261"/>
    </row>
    <row r="80" spans="1:8" ht="12.75" customHeight="1">
      <c r="A80" s="142"/>
      <c r="B80" s="260" t="s">
        <v>369</v>
      </c>
      <c r="C80" s="260"/>
      <c r="D80" s="260"/>
      <c r="E80" s="260"/>
      <c r="F80" s="260"/>
      <c r="G80" s="260"/>
      <c r="H80" s="261"/>
    </row>
    <row r="81" spans="1:8">
      <c r="A81" s="142" t="s">
        <v>32</v>
      </c>
      <c r="B81" s="260"/>
      <c r="C81" s="260"/>
      <c r="D81" s="260"/>
      <c r="E81" s="260"/>
      <c r="F81" s="260"/>
      <c r="G81" s="260"/>
      <c r="H81" s="261"/>
    </row>
    <row r="82" spans="1:8">
      <c r="A82" s="151" t="s">
        <v>33</v>
      </c>
      <c r="B82" s="265" t="s">
        <v>238</v>
      </c>
      <c r="C82" s="260"/>
      <c r="D82" s="260"/>
      <c r="E82" s="260"/>
      <c r="F82" s="260"/>
      <c r="G82" s="260"/>
      <c r="H82" s="261"/>
    </row>
    <row r="83" spans="1:8" ht="12.75" customHeight="1">
      <c r="A83" s="151"/>
      <c r="B83" s="263"/>
      <c r="C83" s="260"/>
      <c r="D83" s="260"/>
      <c r="E83" s="260"/>
      <c r="F83" s="260"/>
      <c r="G83" s="260"/>
      <c r="H83" s="261"/>
    </row>
    <row r="84" spans="1:8">
      <c r="A84" s="151" t="s">
        <v>34</v>
      </c>
      <c r="B84" s="265" t="s">
        <v>238</v>
      </c>
      <c r="C84" s="260"/>
      <c r="D84" s="260"/>
      <c r="E84" s="260"/>
      <c r="F84" s="260"/>
      <c r="G84" s="260"/>
      <c r="H84" s="261"/>
    </row>
    <row r="85" spans="1:8" ht="12.75" customHeight="1">
      <c r="A85" s="151"/>
      <c r="B85" s="263"/>
      <c r="C85" s="260"/>
      <c r="D85" s="260"/>
      <c r="E85" s="260"/>
      <c r="F85" s="260"/>
      <c r="G85" s="260"/>
      <c r="H85" s="261"/>
    </row>
    <row r="86" spans="1:8">
      <c r="A86" s="151" t="s">
        <v>35</v>
      </c>
      <c r="B86" s="116" t="s">
        <v>264</v>
      </c>
      <c r="C86" s="260"/>
      <c r="D86" s="260"/>
      <c r="E86" s="260"/>
      <c r="F86" s="260"/>
      <c r="G86" s="260"/>
      <c r="H86" s="261"/>
    </row>
    <row r="87" spans="1:8" ht="12" customHeight="1">
      <c r="A87" s="151"/>
      <c r="B87" s="263"/>
      <c r="C87" s="260"/>
      <c r="D87" s="260"/>
      <c r="E87" s="260"/>
      <c r="F87" s="260"/>
      <c r="G87" s="260"/>
      <c r="H87" s="261"/>
    </row>
    <row r="88" spans="1:8">
      <c r="A88" s="151" t="s">
        <v>36</v>
      </c>
      <c r="B88" s="263"/>
      <c r="C88" s="260"/>
      <c r="D88" s="260"/>
      <c r="E88" s="260"/>
      <c r="F88" s="260"/>
      <c r="G88" s="260"/>
      <c r="H88" s="261"/>
    </row>
    <row r="89" spans="1:8" ht="10.5" customHeight="1">
      <c r="A89" s="151"/>
      <c r="B89" s="263"/>
      <c r="C89" s="260"/>
      <c r="D89" s="260"/>
      <c r="E89" s="260"/>
      <c r="F89" s="260"/>
      <c r="G89" s="260"/>
      <c r="H89" s="261"/>
    </row>
    <row r="90" spans="1:8">
      <c r="A90" s="151" t="s">
        <v>37</v>
      </c>
      <c r="B90" s="114" t="s">
        <v>266</v>
      </c>
      <c r="C90" s="260"/>
      <c r="D90" s="260"/>
      <c r="E90" s="260"/>
      <c r="F90" s="260"/>
      <c r="G90" s="260"/>
      <c r="H90" s="261"/>
    </row>
    <row r="91" spans="1:8">
      <c r="A91" s="151" t="s">
        <v>38</v>
      </c>
      <c r="B91" s="264" t="s">
        <v>351</v>
      </c>
      <c r="C91" s="260"/>
      <c r="D91" s="260"/>
      <c r="E91" s="260"/>
      <c r="F91" s="260"/>
      <c r="G91" s="260"/>
      <c r="H91" s="261"/>
    </row>
    <row r="92" spans="1:8" ht="12" customHeight="1">
      <c r="A92" s="151"/>
      <c r="B92" s="263"/>
      <c r="C92" s="260"/>
      <c r="D92" s="260"/>
      <c r="E92" s="260"/>
      <c r="F92" s="260"/>
      <c r="G92" s="260"/>
      <c r="H92" s="261"/>
    </row>
    <row r="93" spans="1:8">
      <c r="A93" s="151" t="s">
        <v>39</v>
      </c>
      <c r="B93" s="263"/>
      <c r="C93" s="260"/>
      <c r="D93" s="260"/>
      <c r="E93" s="260"/>
      <c r="F93" s="260"/>
      <c r="G93" s="260"/>
      <c r="H93" s="261"/>
    </row>
    <row r="94" spans="1:8" ht="12" customHeight="1">
      <c r="A94" s="151"/>
      <c r="B94" s="263" t="s">
        <v>83</v>
      </c>
      <c r="C94" s="260"/>
      <c r="D94" s="260"/>
      <c r="E94" s="260"/>
      <c r="F94" s="260"/>
      <c r="G94" s="260"/>
      <c r="H94" s="261"/>
    </row>
    <row r="95" spans="1:8">
      <c r="A95" s="151" t="s">
        <v>40</v>
      </c>
      <c r="B95" s="263" t="s">
        <v>362</v>
      </c>
      <c r="C95" s="260"/>
      <c r="D95" s="260"/>
      <c r="E95" s="260"/>
      <c r="F95" s="260"/>
      <c r="G95" s="260"/>
      <c r="H95" s="261"/>
    </row>
    <row r="96" spans="1:8" ht="12" customHeight="1">
      <c r="A96" s="142"/>
      <c r="B96" s="260" t="s">
        <v>83</v>
      </c>
      <c r="C96" s="260"/>
      <c r="D96" s="260"/>
      <c r="E96" s="260"/>
      <c r="F96" s="260"/>
      <c r="G96" s="260"/>
      <c r="H96" s="261"/>
    </row>
    <row r="97" spans="1:8" ht="12" customHeight="1">
      <c r="A97" s="151" t="s">
        <v>41</v>
      </c>
      <c r="B97" s="116"/>
      <c r="C97" s="260"/>
      <c r="D97" s="260"/>
      <c r="E97" s="260"/>
      <c r="F97" s="260"/>
      <c r="G97" s="260"/>
      <c r="H97" s="261"/>
    </row>
    <row r="98" spans="1:8" ht="11.25" customHeight="1">
      <c r="A98" s="151"/>
      <c r="B98" s="260"/>
      <c r="C98" s="260"/>
      <c r="D98" s="260"/>
      <c r="E98" s="260"/>
      <c r="F98" s="260"/>
      <c r="G98" s="260"/>
      <c r="H98" s="261"/>
    </row>
    <row r="99" spans="1:8" ht="11.25" customHeight="1">
      <c r="A99" s="151" t="s">
        <v>42</v>
      </c>
      <c r="B99" s="262" t="s">
        <v>370</v>
      </c>
      <c r="C99" s="260"/>
      <c r="D99" s="260"/>
      <c r="E99" s="260"/>
      <c r="F99" s="260"/>
      <c r="G99" s="260"/>
      <c r="H99" s="261"/>
    </row>
    <row r="100" spans="1:8" ht="12" customHeight="1">
      <c r="A100" s="151"/>
      <c r="B100" s="260"/>
      <c r="C100" s="260"/>
      <c r="D100" s="260"/>
      <c r="E100" s="260"/>
      <c r="F100" s="260"/>
      <c r="G100" s="260"/>
      <c r="H100" s="261"/>
    </row>
    <row r="101" spans="1:8">
      <c r="A101" s="151" t="s">
        <v>43</v>
      </c>
      <c r="B101" s="262" t="s">
        <v>371</v>
      </c>
      <c r="C101" s="260"/>
      <c r="D101" s="260"/>
      <c r="E101" s="260"/>
      <c r="F101" s="260"/>
      <c r="G101" s="260"/>
      <c r="H101" s="261"/>
    </row>
    <row r="102" spans="1:8">
      <c r="A102" s="151" t="s">
        <v>44</v>
      </c>
      <c r="B102" s="262"/>
      <c r="C102" s="260"/>
      <c r="D102" s="260"/>
      <c r="E102" s="260"/>
      <c r="F102" s="260"/>
      <c r="G102" s="260"/>
      <c r="H102" s="261"/>
    </row>
    <row r="103" spans="1:8" ht="12.75" customHeight="1">
      <c r="A103" s="151"/>
      <c r="B103" s="260"/>
      <c r="C103" s="260"/>
      <c r="D103" s="260"/>
      <c r="E103" s="260"/>
      <c r="F103" s="260"/>
      <c r="G103" s="260"/>
      <c r="H103" s="261"/>
    </row>
    <row r="104" spans="1:8">
      <c r="A104" s="151" t="s">
        <v>45</v>
      </c>
      <c r="B104" s="262" t="s">
        <v>372</v>
      </c>
      <c r="C104" s="260"/>
      <c r="D104" s="260"/>
      <c r="E104" s="260"/>
      <c r="F104" s="260"/>
      <c r="G104" s="260"/>
      <c r="H104" s="261"/>
    </row>
    <row r="105" spans="1:8" ht="14.25" customHeight="1">
      <c r="A105" s="151"/>
      <c r="B105" s="260"/>
      <c r="C105" s="260"/>
      <c r="D105" s="260"/>
      <c r="E105" s="260"/>
      <c r="F105" s="260"/>
      <c r="G105" s="260"/>
      <c r="H105" s="261"/>
    </row>
    <row r="106" spans="1:8">
      <c r="A106" s="151" t="s">
        <v>46</v>
      </c>
      <c r="B106" s="262" t="s">
        <v>373</v>
      </c>
      <c r="C106" s="260"/>
      <c r="D106" s="260"/>
      <c r="E106" s="260"/>
      <c r="F106" s="260"/>
      <c r="G106" s="260"/>
      <c r="H106" s="261"/>
    </row>
    <row r="107" spans="1:8" ht="12.75" customHeight="1">
      <c r="A107" s="151"/>
      <c r="B107" s="260"/>
      <c r="C107" s="260"/>
      <c r="D107" s="260"/>
      <c r="E107" s="260"/>
      <c r="F107" s="260"/>
      <c r="G107" s="260"/>
      <c r="H107" s="261"/>
    </row>
    <row r="108" spans="1:8">
      <c r="A108" s="151" t="s">
        <v>47</v>
      </c>
      <c r="B108" s="262" t="s">
        <v>374</v>
      </c>
      <c r="C108" s="260"/>
      <c r="D108" s="260"/>
      <c r="E108" s="260"/>
      <c r="F108" s="260"/>
      <c r="G108" s="260"/>
      <c r="H108" s="261"/>
    </row>
    <row r="109" spans="1:8" ht="12.75" customHeight="1">
      <c r="A109" s="151"/>
      <c r="B109" s="260"/>
      <c r="C109" s="260"/>
      <c r="D109" s="260"/>
      <c r="E109" s="260"/>
      <c r="F109" s="260"/>
      <c r="G109" s="260"/>
      <c r="H109" s="261"/>
    </row>
    <row r="110" spans="1:8">
      <c r="A110" s="151" t="s">
        <v>48</v>
      </c>
      <c r="B110" s="262" t="s">
        <v>375</v>
      </c>
      <c r="C110" s="260"/>
      <c r="D110" s="260"/>
      <c r="E110" s="260"/>
      <c r="F110" s="260"/>
      <c r="G110" s="260"/>
      <c r="H110" s="261"/>
    </row>
    <row r="111" spans="1:8" ht="12.75" customHeight="1">
      <c r="A111" s="151"/>
      <c r="B111" s="260"/>
      <c r="C111" s="260"/>
      <c r="D111" s="260"/>
      <c r="E111" s="260"/>
      <c r="F111" s="260"/>
      <c r="G111" s="260"/>
      <c r="H111" s="261"/>
    </row>
    <row r="112" spans="1:8">
      <c r="A112" s="151" t="s">
        <v>49</v>
      </c>
      <c r="B112" s="262" t="s">
        <v>376</v>
      </c>
      <c r="C112" s="260"/>
      <c r="D112" s="260"/>
      <c r="E112" s="260"/>
      <c r="F112" s="260"/>
      <c r="G112" s="260"/>
      <c r="H112" s="261"/>
    </row>
    <row r="113" spans="1:8">
      <c r="A113" s="151"/>
      <c r="B113" s="260"/>
      <c r="C113" s="260"/>
      <c r="D113" s="260"/>
      <c r="E113" s="260"/>
      <c r="F113" s="260"/>
      <c r="G113" s="260"/>
      <c r="H113" s="261"/>
    </row>
    <row r="114" spans="1:8">
      <c r="A114" s="238" t="s">
        <v>50</v>
      </c>
      <c r="B114" s="266" t="s">
        <v>377</v>
      </c>
      <c r="C114" s="266"/>
      <c r="D114" s="266"/>
      <c r="E114" s="266"/>
      <c r="F114" s="266"/>
      <c r="G114" s="266"/>
      <c r="H114" s="267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338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95" t="s">
        <v>378</v>
      </c>
      <c r="B121" s="140"/>
      <c r="C121" s="140"/>
      <c r="D121" s="140"/>
      <c r="E121" s="140"/>
      <c r="F121" s="140"/>
      <c r="G121" s="140"/>
      <c r="H121" s="271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0" t="s">
        <v>51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142" t="s">
        <v>52</v>
      </c>
      <c r="B125" s="246" t="s">
        <v>361</v>
      </c>
      <c r="C125" s="149" t="s">
        <v>53</v>
      </c>
      <c r="D125" s="227" t="s">
        <v>389</v>
      </c>
      <c r="E125" s="1"/>
      <c r="F125" s="1"/>
      <c r="G125" s="1"/>
      <c r="H125" s="143"/>
    </row>
    <row r="126" spans="1:8">
      <c r="A126" s="142"/>
      <c r="B126" s="1"/>
      <c r="C126" s="153"/>
      <c r="D126" s="1"/>
      <c r="E126" s="1"/>
      <c r="F126" s="1"/>
      <c r="G126" s="1"/>
      <c r="H126" s="143"/>
    </row>
    <row r="127" spans="1:8">
      <c r="A127" s="142" t="s">
        <v>54</v>
      </c>
      <c r="B127" s="1"/>
      <c r="C127" s="141" t="str">
        <f>H50</f>
        <v>175. 49 M2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83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1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 t="s">
        <v>83</v>
      </c>
      <c r="D134" s="1"/>
      <c r="E134" s="247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5"/>
      <c r="D136" s="1"/>
      <c r="E136" s="1"/>
      <c r="F136" s="1"/>
      <c r="G136" s="1"/>
      <c r="H136" s="143"/>
    </row>
    <row r="137" spans="1:8">
      <c r="A137" s="142"/>
      <c r="B137" s="1"/>
      <c r="C137" s="227"/>
      <c r="D137" s="1"/>
      <c r="E137" s="1" t="s">
        <v>83</v>
      </c>
      <c r="F137" s="1"/>
      <c r="G137" s="1"/>
      <c r="H137" s="143"/>
    </row>
    <row r="138" spans="1:8">
      <c r="A138" s="142"/>
      <c r="B138" s="1"/>
      <c r="C138" s="1"/>
      <c r="D138" s="217"/>
      <c r="E138" s="1" t="s">
        <v>83</v>
      </c>
      <c r="F138" s="1"/>
      <c r="G138" s="294"/>
      <c r="H138" s="143"/>
    </row>
    <row r="139" spans="1:8">
      <c r="A139" s="142"/>
      <c r="B139" s="1"/>
      <c r="C139" s="1"/>
      <c r="D139" s="227"/>
      <c r="E139" s="1"/>
      <c r="F139" s="1"/>
      <c r="G139" s="1"/>
      <c r="H139" s="143"/>
    </row>
    <row r="140" spans="1:8">
      <c r="A140" s="142"/>
      <c r="B140" s="227"/>
      <c r="C140" s="248"/>
      <c r="D140" s="1"/>
      <c r="E140" s="145"/>
      <c r="F140" s="1"/>
      <c r="G140" s="1"/>
      <c r="H140" s="143"/>
    </row>
    <row r="141" spans="1:8">
      <c r="A141" s="142" t="s">
        <v>83</v>
      </c>
      <c r="B141" s="1"/>
      <c r="C141" s="1"/>
      <c r="D141" s="1"/>
      <c r="E141" s="1"/>
      <c r="F141" s="1"/>
      <c r="G141" s="249"/>
      <c r="H141" s="143"/>
    </row>
    <row r="142" spans="1:8">
      <c r="A142" s="142"/>
      <c r="B142" s="1"/>
      <c r="C142" s="1"/>
      <c r="D142" s="241"/>
      <c r="E142" s="1"/>
      <c r="F142" s="1"/>
      <c r="G142" s="1"/>
      <c r="H142" s="143"/>
    </row>
    <row r="143" spans="1:8" ht="15">
      <c r="A143" s="142"/>
      <c r="B143" s="1"/>
      <c r="C143" s="245"/>
      <c r="D143" s="1"/>
      <c r="E143" s="1"/>
      <c r="F143" s="1" t="s">
        <v>83</v>
      </c>
      <c r="G143" s="296"/>
      <c r="H143" s="143"/>
    </row>
    <row r="144" spans="1:8" ht="15">
      <c r="A144" s="142"/>
      <c r="B144" s="1"/>
      <c r="C144" s="239"/>
      <c r="D144" s="1"/>
      <c r="E144" s="1"/>
      <c r="F144" s="1" t="s">
        <v>83</v>
      </c>
      <c r="G144" s="1"/>
      <c r="H144" s="143"/>
    </row>
    <row r="145" spans="1:8">
      <c r="A145" s="142"/>
      <c r="B145" s="1"/>
      <c r="C145" s="1" t="s">
        <v>83</v>
      </c>
      <c r="D145" s="1"/>
      <c r="E145" s="1"/>
      <c r="F145" s="1"/>
      <c r="G145" s="1"/>
      <c r="H145" s="143"/>
    </row>
    <row r="146" spans="1:8">
      <c r="A146" s="142"/>
      <c r="B146" s="1"/>
      <c r="C146" s="1" t="s">
        <v>83</v>
      </c>
      <c r="D146" s="1"/>
      <c r="E146" s="1"/>
      <c r="F146" s="1"/>
      <c r="G146" s="1"/>
      <c r="H146" s="143"/>
    </row>
    <row r="147" spans="1:8">
      <c r="A147" s="142"/>
      <c r="B147" s="1"/>
      <c r="C147" s="1" t="s">
        <v>83</v>
      </c>
      <c r="D147" s="1"/>
      <c r="E147" s="1"/>
      <c r="F147" s="1"/>
      <c r="G147" s="1"/>
      <c r="H147" s="143"/>
    </row>
    <row r="148" spans="1:8">
      <c r="A148" s="142"/>
      <c r="B148" s="1"/>
      <c r="C148" s="1" t="s">
        <v>83</v>
      </c>
      <c r="D148" s="241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 t="s">
        <v>83</v>
      </c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70" t="s">
        <v>323</v>
      </c>
      <c r="B158" s="140"/>
      <c r="C158" s="140"/>
      <c r="D158" s="140"/>
      <c r="E158" s="140"/>
      <c r="F158" s="140"/>
      <c r="G158" s="140"/>
      <c r="H158" s="271"/>
    </row>
    <row r="159" spans="1:8">
      <c r="A159" s="226" t="s">
        <v>324</v>
      </c>
      <c r="B159" s="225"/>
      <c r="C159" s="226" t="s">
        <v>325</v>
      </c>
      <c r="D159" s="225"/>
      <c r="E159" s="226" t="s">
        <v>326</v>
      </c>
      <c r="F159" s="225"/>
      <c r="G159" s="141" t="s">
        <v>327</v>
      </c>
      <c r="H159" s="225"/>
    </row>
    <row r="160" spans="1:8">
      <c r="A160" s="256"/>
      <c r="C160" s="257" t="s">
        <v>379</v>
      </c>
      <c r="E160" s="257" t="s">
        <v>380</v>
      </c>
      <c r="G160" s="257" t="s">
        <v>363</v>
      </c>
    </row>
    <row r="161" spans="1:8">
      <c r="A161" s="226"/>
      <c r="B161" s="225"/>
      <c r="C161" s="139"/>
      <c r="D161" s="225"/>
      <c r="E161" s="139"/>
      <c r="F161" s="225"/>
      <c r="G161" s="154"/>
      <c r="H161" s="225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70" t="s">
        <v>342</v>
      </c>
      <c r="B164" s="140"/>
      <c r="C164" s="140"/>
      <c r="D164" s="140"/>
      <c r="E164" s="140"/>
      <c r="F164" s="140"/>
      <c r="G164" s="140"/>
      <c r="H164" s="271"/>
    </row>
    <row r="165" spans="1:8">
      <c r="A165" s="142" t="s">
        <v>329</v>
      </c>
      <c r="B165" s="1" t="s">
        <v>390</v>
      </c>
      <c r="C165" s="1"/>
      <c r="D165" s="1"/>
      <c r="E165" s="1"/>
      <c r="F165" s="1"/>
      <c r="G165" s="1"/>
      <c r="H165" s="143"/>
    </row>
    <row r="166" spans="1:8">
      <c r="A166" s="142"/>
      <c r="B166" s="1"/>
      <c r="C166" s="1"/>
      <c r="D166" s="1"/>
      <c r="E166" s="1"/>
      <c r="F166" s="1"/>
      <c r="G166" s="1"/>
      <c r="H166" s="143"/>
    </row>
    <row r="167" spans="1:8">
      <c r="A167" s="142"/>
      <c r="B167" s="1"/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343</v>
      </c>
      <c r="B170" s="147"/>
      <c r="C170" s="250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338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80" t="s">
        <v>55</v>
      </c>
      <c r="B178" s="280"/>
      <c r="C178" s="280"/>
      <c r="D178" s="280"/>
      <c r="E178" s="280"/>
      <c r="F178" s="280"/>
      <c r="G178" s="280"/>
      <c r="H178" s="281"/>
    </row>
    <row r="179" spans="1:8">
      <c r="A179" s="156" t="s">
        <v>56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7"/>
      <c r="B180" s="158" t="s">
        <v>57</v>
      </c>
      <c r="C180" s="158"/>
      <c r="D180" s="158"/>
      <c r="E180" s="158"/>
      <c r="F180" s="158"/>
      <c r="G180" s="158"/>
      <c r="H180" s="159"/>
    </row>
    <row r="181" spans="1:8" ht="14.25" thickTop="1" thickBot="1">
      <c r="A181" s="160" t="s">
        <v>359</v>
      </c>
      <c r="B181" s="161" t="s">
        <v>58</v>
      </c>
      <c r="C181" s="161" t="s">
        <v>59</v>
      </c>
      <c r="D181" s="161" t="s">
        <v>60</v>
      </c>
      <c r="E181" s="282" t="s">
        <v>61</v>
      </c>
      <c r="F181" s="283"/>
      <c r="G181" s="162" t="s">
        <v>62</v>
      </c>
      <c r="H181" s="159" t="s">
        <v>63</v>
      </c>
    </row>
    <row r="182" spans="1:8" ht="13.5" thickTop="1">
      <c r="A182" s="163"/>
      <c r="B182" s="251">
        <v>175.49</v>
      </c>
      <c r="C182" s="230">
        <v>2000</v>
      </c>
      <c r="D182" s="165">
        <v>0</v>
      </c>
      <c r="E182" s="272" t="s">
        <v>353</v>
      </c>
      <c r="F182" s="273"/>
      <c r="G182" s="231">
        <v>2000</v>
      </c>
      <c r="H182" s="232">
        <f>G182*B182</f>
        <v>350980</v>
      </c>
    </row>
    <row r="183" spans="1:8">
      <c r="A183" s="163"/>
      <c r="B183" s="164"/>
      <c r="C183" s="287"/>
      <c r="D183" s="165"/>
      <c r="E183" s="289"/>
      <c r="F183" s="275"/>
      <c r="G183" s="166"/>
      <c r="H183" s="167">
        <f>B183*G183</f>
        <v>0</v>
      </c>
    </row>
    <row r="184" spans="1:8">
      <c r="A184" s="163"/>
      <c r="B184" s="164"/>
      <c r="C184" s="287"/>
      <c r="D184" s="165"/>
      <c r="E184" s="288"/>
      <c r="F184" s="275"/>
      <c r="G184" s="166"/>
      <c r="H184" s="167">
        <f>B184*G184</f>
        <v>0</v>
      </c>
    </row>
    <row r="185" spans="1:8">
      <c r="A185" s="163"/>
      <c r="B185" s="164"/>
      <c r="C185" s="164"/>
      <c r="D185" s="165"/>
      <c r="E185" s="274"/>
      <c r="F185" s="275"/>
      <c r="G185" s="166">
        <f>IF(D185&lt;&gt;1,+C185*D185,C185)</f>
        <v>0</v>
      </c>
      <c r="H185" s="167">
        <f>IF(C185=G185,B185*C185,B185*C185*D185)</f>
        <v>0</v>
      </c>
    </row>
    <row r="186" spans="1:8" ht="13.5" thickBot="1">
      <c r="A186" s="168"/>
      <c r="B186" s="169"/>
      <c r="C186" s="169"/>
      <c r="D186" s="170"/>
      <c r="E186" s="276"/>
      <c r="F186" s="277"/>
      <c r="G186" s="171">
        <f>IF(D186&lt;&gt;1,+C186*D186,C186)</f>
        <v>0</v>
      </c>
      <c r="H186" s="172">
        <f>IF(C186=G186,B186*C186,B186*C186*D186)</f>
        <v>0</v>
      </c>
    </row>
    <row r="187" spans="1:8" ht="13.5" thickTop="1">
      <c r="A187" s="173" t="s">
        <v>64</v>
      </c>
      <c r="B187" s="174">
        <f>SUM(B182:B186)</f>
        <v>175.49</v>
      </c>
      <c r="C187" s="1"/>
      <c r="D187" s="1"/>
      <c r="E187" s="149"/>
      <c r="F187" s="129"/>
      <c r="G187" s="149" t="s">
        <v>344</v>
      </c>
      <c r="H187" s="233">
        <f>H182+H183+H184</f>
        <v>350980</v>
      </c>
    </row>
    <row r="188" spans="1:8" ht="12.75" hidden="1" customHeight="1">
      <c r="A188" s="176"/>
      <c r="B188" s="1"/>
      <c r="C188" s="1"/>
      <c r="D188" s="1"/>
      <c r="E188" s="129"/>
      <c r="F188" s="149" t="s">
        <v>65</v>
      </c>
      <c r="G188" s="177">
        <v>1</v>
      </c>
      <c r="H188" s="233">
        <f>G188*Val_terreno</f>
        <v>350980</v>
      </c>
    </row>
    <row r="189" spans="1:8">
      <c r="A189" s="176"/>
      <c r="B189" s="1"/>
      <c r="C189" s="1"/>
      <c r="D189" s="1"/>
      <c r="E189" s="129"/>
      <c r="F189" s="149"/>
      <c r="G189" s="178"/>
      <c r="H189" s="175">
        <f>IF(G188=0,Val_terreno,ind_val_terreno)</f>
        <v>350980</v>
      </c>
    </row>
    <row r="190" spans="1:8">
      <c r="A190" s="176"/>
      <c r="B190" s="1"/>
      <c r="C190" s="1"/>
      <c r="D190" s="1"/>
      <c r="E190" s="129"/>
      <c r="F190" s="1"/>
      <c r="G190" s="1"/>
      <c r="H190" s="179"/>
    </row>
    <row r="191" spans="1:8" ht="13.5" thickBot="1">
      <c r="A191" s="180" t="s">
        <v>66</v>
      </c>
      <c r="B191" s="158"/>
      <c r="C191" s="158"/>
      <c r="D191" s="158"/>
      <c r="E191" s="158"/>
      <c r="F191" s="158"/>
      <c r="G191" s="158"/>
      <c r="H191" s="159"/>
    </row>
    <row r="192" spans="1:8" ht="14.25" thickTop="1" thickBot="1">
      <c r="A192" s="181" t="s">
        <v>67</v>
      </c>
      <c r="B192" s="182" t="s">
        <v>58</v>
      </c>
      <c r="C192" s="182" t="s">
        <v>68</v>
      </c>
      <c r="D192" s="182" t="s">
        <v>69</v>
      </c>
      <c r="E192" s="284" t="s">
        <v>70</v>
      </c>
      <c r="F192" s="285"/>
      <c r="G192" s="291" t="s">
        <v>62</v>
      </c>
      <c r="H192" s="183" t="s">
        <v>63</v>
      </c>
    </row>
    <row r="193" spans="1:8" ht="13.5" thickTop="1">
      <c r="A193" s="258" t="s">
        <v>381</v>
      </c>
      <c r="B193" s="229">
        <v>350</v>
      </c>
      <c r="C193" s="230">
        <v>1170</v>
      </c>
      <c r="D193" s="185"/>
      <c r="E193" s="290"/>
      <c r="F193" s="278"/>
      <c r="G193" s="235"/>
      <c r="H193" s="234">
        <f>B193*C193</f>
        <v>409500</v>
      </c>
    </row>
    <row r="194" spans="1:8">
      <c r="A194" s="258"/>
      <c r="B194" s="229"/>
      <c r="C194" s="230"/>
      <c r="D194" s="185"/>
      <c r="E194" s="188"/>
      <c r="F194" s="269"/>
      <c r="G194" s="292"/>
      <c r="H194" s="234"/>
    </row>
    <row r="195" spans="1:8">
      <c r="A195" s="258"/>
      <c r="B195" s="164"/>
      <c r="C195" s="184"/>
      <c r="D195" s="185"/>
      <c r="E195" s="188"/>
      <c r="F195" s="154"/>
      <c r="G195" s="186">
        <f>+C195-C195*E195</f>
        <v>0</v>
      </c>
      <c r="H195" s="187">
        <f>+B195*C195-(B195*C195*E195)</f>
        <v>0</v>
      </c>
    </row>
    <row r="196" spans="1:8">
      <c r="A196" s="163"/>
      <c r="B196" s="164"/>
      <c r="C196" s="184"/>
      <c r="D196" s="185"/>
      <c r="E196" s="188"/>
      <c r="F196" s="154"/>
      <c r="G196" s="186">
        <f>+C196-C196*E196</f>
        <v>0</v>
      </c>
      <c r="H196" s="187">
        <f>+B196*C196-(B196*C196*E196)</f>
        <v>0</v>
      </c>
    </row>
    <row r="197" spans="1:8" ht="13.5" thickBot="1">
      <c r="A197" s="168"/>
      <c r="B197" s="169"/>
      <c r="C197" s="189"/>
      <c r="D197" s="190"/>
      <c r="E197" s="191"/>
      <c r="F197" s="192"/>
      <c r="G197" s="193">
        <f>+C197-C197*E197</f>
        <v>0</v>
      </c>
      <c r="H197" s="194">
        <f>+B197*C197-(B197*C197*E197)</f>
        <v>0</v>
      </c>
    </row>
    <row r="198" spans="1:8" ht="13.5" thickTop="1">
      <c r="A198" s="173" t="s">
        <v>64</v>
      </c>
      <c r="B198" s="174">
        <f>SUM(B193:B197)</f>
        <v>350</v>
      </c>
      <c r="C198" s="195"/>
      <c r="D198" s="1"/>
      <c r="E198" s="1"/>
      <c r="F198" s="129"/>
      <c r="G198" s="149" t="s">
        <v>71</v>
      </c>
      <c r="H198" s="236">
        <f>SUM(H193:H197)</f>
        <v>409500</v>
      </c>
    </row>
    <row r="199" spans="1:8" ht="12.75" hidden="1" customHeight="1">
      <c r="A199" s="176"/>
      <c r="B199" s="1"/>
      <c r="C199" s="1"/>
      <c r="D199" s="1"/>
      <c r="E199" s="129"/>
      <c r="F199" s="149" t="s">
        <v>65</v>
      </c>
      <c r="G199" s="177">
        <v>1</v>
      </c>
      <c r="H199" s="233">
        <f>G199*Val_constr</f>
        <v>409500</v>
      </c>
    </row>
    <row r="200" spans="1:8">
      <c r="A200" s="176"/>
      <c r="B200" s="1"/>
      <c r="C200" s="1"/>
      <c r="D200" s="1"/>
      <c r="E200" s="129"/>
      <c r="F200" s="149"/>
      <c r="G200" s="178"/>
      <c r="H200" s="175">
        <f>IF(G199=0,Val_constr,ind_val_const)</f>
        <v>409500</v>
      </c>
    </row>
    <row r="201" spans="1:8">
      <c r="A201" s="176"/>
      <c r="B201" s="1"/>
      <c r="C201" s="1"/>
      <c r="D201" s="1"/>
      <c r="E201" s="1"/>
      <c r="F201" s="1"/>
      <c r="G201" s="129"/>
      <c r="H201" s="130"/>
    </row>
    <row r="202" spans="1:8" ht="13.5" thickBot="1">
      <c r="A202" s="180" t="s">
        <v>72</v>
      </c>
      <c r="B202" s="158"/>
      <c r="C202" s="158"/>
      <c r="D202" s="158"/>
      <c r="E202" s="158"/>
      <c r="F202" s="158"/>
      <c r="G202" s="158"/>
      <c r="H202" s="159"/>
    </row>
    <row r="203" spans="1:8" ht="14.25" thickTop="1" thickBot="1">
      <c r="A203" s="196"/>
      <c r="B203" s="197" t="s">
        <v>73</v>
      </c>
      <c r="C203" s="198" t="s">
        <v>68</v>
      </c>
      <c r="D203" s="161" t="s">
        <v>69</v>
      </c>
      <c r="E203" s="282" t="s">
        <v>74</v>
      </c>
      <c r="F203" s="198"/>
      <c r="G203" s="197" t="s">
        <v>70</v>
      </c>
      <c r="H203" s="286" t="s">
        <v>63</v>
      </c>
    </row>
    <row r="204" spans="1:8" ht="13.5" thickTop="1">
      <c r="A204" s="199" t="s">
        <v>83</v>
      </c>
      <c r="B204" s="200" t="s">
        <v>83</v>
      </c>
      <c r="C204" s="164">
        <v>0</v>
      </c>
      <c r="D204" s="185">
        <v>0</v>
      </c>
      <c r="E204" s="201"/>
      <c r="F204" s="202"/>
      <c r="G204" s="203"/>
      <c r="H204" s="187">
        <f>+C204-C204*G204</f>
        <v>0</v>
      </c>
    </row>
    <row r="205" spans="1:8">
      <c r="A205" s="199"/>
      <c r="B205" s="204"/>
      <c r="C205" s="164"/>
      <c r="D205" s="185"/>
      <c r="E205" s="201"/>
      <c r="F205" s="154"/>
      <c r="G205" s="205"/>
      <c r="H205" s="187">
        <f>+C205-C205*G205</f>
        <v>0</v>
      </c>
    </row>
    <row r="206" spans="1:8">
      <c r="A206" s="199"/>
      <c r="B206" s="204"/>
      <c r="C206" s="164"/>
      <c r="D206" s="185"/>
      <c r="E206" s="201"/>
      <c r="F206" s="154"/>
      <c r="G206" s="205"/>
      <c r="H206" s="187">
        <f>+C206-C206*G206</f>
        <v>0</v>
      </c>
    </row>
    <row r="207" spans="1:8">
      <c r="A207" s="199"/>
      <c r="B207" s="204"/>
      <c r="C207" s="164"/>
      <c r="D207" s="185"/>
      <c r="E207" s="201"/>
      <c r="F207" s="154"/>
      <c r="G207" s="205"/>
      <c r="H207" s="187">
        <f>+C207-C207*G207</f>
        <v>0</v>
      </c>
    </row>
    <row r="208" spans="1:8" ht="13.5" thickBot="1">
      <c r="A208" s="206"/>
      <c r="B208" s="207"/>
      <c r="C208" s="169"/>
      <c r="D208" s="190"/>
      <c r="E208" s="208"/>
      <c r="F208" s="209"/>
      <c r="G208" s="210"/>
      <c r="H208" s="211">
        <f>+C208-C208*G208</f>
        <v>0</v>
      </c>
    </row>
    <row r="209" spans="1:8" ht="13.5" thickTop="1">
      <c r="A209" s="176"/>
      <c r="B209" s="1"/>
      <c r="C209" s="1"/>
      <c r="D209" s="1"/>
      <c r="E209" s="1"/>
      <c r="F209" s="129"/>
      <c r="G209" s="149" t="s">
        <v>71</v>
      </c>
      <c r="H209" s="175">
        <f>SUM(H204:H208)</f>
        <v>0</v>
      </c>
    </row>
    <row r="210" spans="1:8" ht="12.75" hidden="1" customHeight="1">
      <c r="A210" s="176" t="s">
        <v>83</v>
      </c>
      <c r="B210" s="1"/>
      <c r="C210" s="1"/>
      <c r="D210" s="1"/>
      <c r="E210" s="129"/>
      <c r="F210" s="149" t="s">
        <v>65</v>
      </c>
      <c r="G210" s="212">
        <v>0</v>
      </c>
      <c r="H210" s="175">
        <f>+H209*G210</f>
        <v>0</v>
      </c>
    </row>
    <row r="211" spans="1:8">
      <c r="A211" s="176"/>
      <c r="B211" s="1"/>
      <c r="C211" s="1"/>
      <c r="D211" s="1"/>
      <c r="E211" s="129"/>
      <c r="F211" s="149"/>
      <c r="G211" s="213"/>
      <c r="H211" s="175">
        <f>IF(G210=0,Val_esp,ind_val_esp)</f>
        <v>0</v>
      </c>
    </row>
    <row r="212" spans="1:8">
      <c r="A212" s="176" t="s">
        <v>83</v>
      </c>
      <c r="B212" s="1"/>
      <c r="C212" s="1"/>
      <c r="D212" s="1"/>
      <c r="E212" s="129"/>
      <c r="F212" s="149"/>
      <c r="G212" s="213"/>
      <c r="H212" s="130"/>
    </row>
    <row r="213" spans="1:8">
      <c r="A213" s="176" t="s">
        <v>83</v>
      </c>
      <c r="B213" s="1"/>
      <c r="C213" s="1"/>
      <c r="D213" s="1"/>
      <c r="E213" s="1"/>
      <c r="F213" s="1"/>
      <c r="G213" s="129"/>
      <c r="H213" s="130"/>
    </row>
    <row r="214" spans="1:8">
      <c r="A214" s="176" t="s">
        <v>83</v>
      </c>
      <c r="B214" s="1"/>
      <c r="C214" s="1"/>
      <c r="D214" s="1"/>
      <c r="E214" s="1"/>
      <c r="F214" s="149" t="s">
        <v>83</v>
      </c>
      <c r="G214" s="129"/>
      <c r="H214" s="214">
        <f>H188+H199</f>
        <v>760480</v>
      </c>
    </row>
    <row r="215" spans="1:8">
      <c r="A215" s="176" t="str">
        <f>Hoja2!A7</f>
        <v xml:space="preserve"> SETECIENTOS  SESENTA  MIL  CUATROCIENTOS  OCHENTA  PESOS 00/100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5" t="s">
        <v>320</v>
      </c>
      <c r="B216" s="216" t="s">
        <v>83</v>
      </c>
      <c r="C216" s="1"/>
      <c r="D216" s="1"/>
      <c r="E216" s="1"/>
      <c r="F216" s="217"/>
      <c r="G216" s="152" t="s">
        <v>76</v>
      </c>
      <c r="H216" s="130"/>
    </row>
    <row r="217" spans="1:8" ht="14.25" thickTop="1" thickBot="1">
      <c r="A217" s="215" t="s">
        <v>12</v>
      </c>
      <c r="B217" s="218"/>
      <c r="C217" s="219">
        <v>41192</v>
      </c>
      <c r="D217" s="158"/>
      <c r="E217" s="158"/>
      <c r="F217" s="158"/>
      <c r="G217" s="158"/>
      <c r="H217" s="159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20" t="s">
        <v>77</v>
      </c>
      <c r="B219" s="221"/>
      <c r="C219" s="221"/>
      <c r="D219" s="221" t="s">
        <v>78</v>
      </c>
      <c r="E219" s="221"/>
      <c r="F219" s="221"/>
      <c r="G219" s="221"/>
      <c r="H219" s="222"/>
    </row>
    <row r="220" spans="1:8">
      <c r="A220" s="142" t="s">
        <v>75</v>
      </c>
      <c r="B220" s="1"/>
      <c r="C220" s="1"/>
      <c r="D220" s="1"/>
      <c r="E220" s="1" t="s">
        <v>76</v>
      </c>
      <c r="F220" s="1"/>
      <c r="G220" s="129"/>
      <c r="H220" s="143"/>
    </row>
    <row r="221" spans="1:8">
      <c r="A221" s="142" t="s">
        <v>77</v>
      </c>
      <c r="B221" s="1"/>
      <c r="C221" s="1"/>
      <c r="D221" s="1" t="s">
        <v>78</v>
      </c>
      <c r="E221" s="1"/>
      <c r="F221" s="1"/>
      <c r="G221" s="129"/>
      <c r="H221" s="143"/>
    </row>
    <row r="222" spans="1:8">
      <c r="A222" s="142" t="s">
        <v>75</v>
      </c>
      <c r="B222" s="1"/>
      <c r="C222" s="1"/>
      <c r="D222" s="1"/>
      <c r="E222" s="1" t="s">
        <v>76</v>
      </c>
      <c r="F222" s="1"/>
      <c r="G222" s="129"/>
      <c r="H222" s="143"/>
    </row>
    <row r="223" spans="1:8">
      <c r="A223" s="223" t="s">
        <v>79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4" t="s">
        <v>80</v>
      </c>
      <c r="B225" s="221"/>
      <c r="C225" s="221"/>
      <c r="D225" s="221"/>
      <c r="E225" s="221"/>
      <c r="F225" s="221"/>
      <c r="G225" s="221"/>
      <c r="H225" s="222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8" t="s">
        <v>81</v>
      </c>
      <c r="C230" s="1"/>
      <c r="D230" s="1"/>
      <c r="E230" s="228" t="s">
        <v>82</v>
      </c>
      <c r="F230" s="1"/>
      <c r="G230" s="1"/>
      <c r="H230" s="1"/>
    </row>
    <row r="231" spans="1:8">
      <c r="A231" s="1"/>
      <c r="B231" s="228"/>
      <c r="C231" s="1"/>
      <c r="D231" s="1"/>
      <c r="E231" s="228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297" t="s">
        <v>338</v>
      </c>
      <c r="B235" s="298"/>
      <c r="C235" s="298"/>
      <c r="D235" s="298"/>
      <c r="E235" s="298"/>
      <c r="F235" s="298"/>
      <c r="G235" s="298"/>
      <c r="H235" s="299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297" t="s">
        <v>328</v>
      </c>
      <c r="B237" s="298"/>
      <c r="C237" s="298"/>
      <c r="D237" s="298"/>
      <c r="E237" s="298"/>
      <c r="F237" s="298"/>
      <c r="G237" s="298"/>
      <c r="H237" s="299"/>
    </row>
    <row r="238" spans="1:8">
      <c r="A238" s="220"/>
      <c r="B238" s="221"/>
      <c r="C238" s="221"/>
      <c r="D238" s="221"/>
      <c r="E238" s="221"/>
      <c r="F238" s="221"/>
      <c r="G238" s="221"/>
      <c r="H238" s="222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83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83</v>
      </c>
      <c r="D246" s="1"/>
      <c r="E246" s="1" t="s">
        <v>83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83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83</v>
      </c>
      <c r="D249" s="1"/>
      <c r="E249" s="1" t="s">
        <v>83</v>
      </c>
      <c r="F249" s="1"/>
      <c r="G249" s="1"/>
      <c r="H249" s="143"/>
    </row>
    <row r="250" spans="1:8">
      <c r="A250" s="142" t="s">
        <v>83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83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83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83</v>
      </c>
      <c r="G253" s="1"/>
      <c r="H253" s="143"/>
    </row>
    <row r="254" spans="1:8">
      <c r="A254" s="142"/>
      <c r="B254" s="1"/>
      <c r="C254" s="1" t="s">
        <v>83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83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83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83</v>
      </c>
      <c r="D257" s="155" t="s">
        <v>83</v>
      </c>
      <c r="E257" s="1"/>
      <c r="F257" s="1"/>
      <c r="G257" s="1"/>
      <c r="H257" s="143"/>
    </row>
    <row r="258" spans="1:8">
      <c r="A258" s="142"/>
      <c r="B258" s="1"/>
      <c r="C258" s="227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7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7"/>
      <c r="H263" s="143"/>
    </row>
    <row r="264" spans="1:8">
      <c r="A264" s="142"/>
      <c r="B264" s="1"/>
      <c r="C264" s="1"/>
      <c r="D264" s="1"/>
      <c r="E264" s="1"/>
      <c r="F264" s="1"/>
      <c r="G264" s="247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7"/>
      <c r="H266" s="143"/>
    </row>
    <row r="267" spans="1:8">
      <c r="A267" s="253"/>
      <c r="B267" s="254"/>
      <c r="C267" s="254"/>
      <c r="D267" s="254"/>
      <c r="E267" s="254"/>
      <c r="F267" s="254"/>
      <c r="G267" s="254"/>
      <c r="H267" s="255"/>
    </row>
    <row r="268" spans="1:8">
      <c r="A268" s="150"/>
      <c r="B268" s="1"/>
      <c r="C268" s="227"/>
      <c r="D268" s="1"/>
      <c r="E268" s="227"/>
      <c r="F268" s="1"/>
      <c r="G268" s="227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3"/>
      <c r="B273" s="254"/>
      <c r="C273" s="254"/>
      <c r="D273" s="254"/>
      <c r="E273" s="254"/>
      <c r="F273" s="254"/>
      <c r="G273" s="254"/>
      <c r="H273" s="255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83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83</v>
      </c>
      <c r="C276" s="1"/>
      <c r="D276" s="1"/>
      <c r="E276" s="1"/>
      <c r="F276" s="1"/>
      <c r="G276" s="1"/>
      <c r="H276" s="143"/>
    </row>
    <row r="277" spans="1:8">
      <c r="A277" s="142"/>
      <c r="B277" s="227"/>
      <c r="C277" s="1"/>
      <c r="D277" s="1"/>
      <c r="E277" s="1"/>
      <c r="F277" s="1"/>
      <c r="G277" s="227"/>
      <c r="H277" s="143"/>
    </row>
    <row r="278" spans="1:8">
      <c r="A278" s="142"/>
      <c r="B278" s="1" t="s">
        <v>83</v>
      </c>
      <c r="C278" s="1"/>
      <c r="D278" s="1"/>
      <c r="E278" s="1"/>
      <c r="F278" s="1"/>
      <c r="G278" s="1"/>
      <c r="H278" s="143"/>
    </row>
    <row r="279" spans="1:8">
      <c r="A279" s="142"/>
      <c r="B279" s="247"/>
      <c r="C279" s="1"/>
      <c r="D279" s="1"/>
      <c r="E279" s="247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84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0</v>
      </c>
      <c r="D3" s="5">
        <f>TRUNC(A5,-5)</f>
        <v>700000</v>
      </c>
      <c r="E3" s="5">
        <f>TRUNC(A5,-4)</f>
        <v>760000</v>
      </c>
      <c r="F3" s="5">
        <f>TRUNC(A5,-3)</f>
        <v>760000</v>
      </c>
      <c r="G3" s="5">
        <f>TRUNC(A5,-2)</f>
        <v>760400</v>
      </c>
      <c r="H3" s="5">
        <f>TRUNC(A5,-1)</f>
        <v>760480</v>
      </c>
      <c r="I3" s="5">
        <f>TRUNC(A5,0)</f>
        <v>760480</v>
      </c>
      <c r="J3" s="5" t="str">
        <f>IF(A5-I3&gt;0,(A5-I3)*100,"00")</f>
        <v>00</v>
      </c>
      <c r="K3" s="6">
        <f>(J3-L3)/10</f>
        <v>0</v>
      </c>
      <c r="L3" s="5" t="str">
        <f>IF(A5-I3&gt;0,(A5-I3)*100,"00")</f>
        <v>00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0</v>
      </c>
      <c r="D4" s="7">
        <f>(D3-C3)/100000</f>
        <v>7</v>
      </c>
      <c r="E4" s="7">
        <f>(E3-D3)/10000</f>
        <v>6</v>
      </c>
      <c r="F4" s="7">
        <f>(F3-E3)/1000</f>
        <v>0</v>
      </c>
      <c r="G4" s="7">
        <f>(G3-F3)/100</f>
        <v>4</v>
      </c>
      <c r="H4" s="7">
        <f>(H3-G3)/10</f>
        <v>8</v>
      </c>
      <c r="I4" s="5">
        <f>+I3-H3</f>
        <v>0</v>
      </c>
      <c r="J4" s="5" t="str">
        <f>IF(A5-I3=0,"00",ROUND(J3,0))</f>
        <v>00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760480</v>
      </c>
      <c r="B5" s="4" t="s">
        <v>85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SETECIENTOS  SESENTA  MIL  CUATROCIENTOS  OCHENTA  PESOS 00/100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87</v>
      </c>
      <c r="C11" s="16" t="s">
        <v>88</v>
      </c>
      <c r="D11" s="16" t="s">
        <v>88</v>
      </c>
      <c r="E11" s="16" t="s">
        <v>89</v>
      </c>
      <c r="F11" s="17"/>
      <c r="G11" s="18" t="s">
        <v>90</v>
      </c>
      <c r="H11" s="18" t="s">
        <v>91</v>
      </c>
      <c r="I11" s="18" t="s">
        <v>92</v>
      </c>
      <c r="J11" s="18" t="s">
        <v>93</v>
      </c>
      <c r="K11" s="18"/>
      <c r="L11" s="18" t="s">
        <v>94</v>
      </c>
      <c r="M11" s="18"/>
      <c r="N11" s="18" t="s">
        <v>95</v>
      </c>
      <c r="O11" s="18" t="s">
        <v>96</v>
      </c>
      <c r="P11" s="18"/>
      <c r="Q11" s="18" t="s">
        <v>97</v>
      </c>
      <c r="R11" s="19"/>
    </row>
    <row r="12" spans="1:18">
      <c r="A12" s="20">
        <v>1</v>
      </c>
      <c r="B12" s="21" t="s">
        <v>98</v>
      </c>
      <c r="C12" s="21" t="s">
        <v>99</v>
      </c>
      <c r="D12" s="21" t="s">
        <v>100</v>
      </c>
      <c r="E12" s="21" t="s">
        <v>101</v>
      </c>
      <c r="F12" s="22" t="s">
        <v>102</v>
      </c>
      <c r="G12" s="23" t="str">
        <f>IF(AND(A12=B4,C4=1),D12,IF(AND(C4=0,B4=1),C12,""))</f>
        <v/>
      </c>
      <c r="H12" s="23" t="str">
        <f>IF(AND(A12=C4,B4=0),F12,IF(B4=1,"",IF(A12=C4,B12,"")))</f>
        <v/>
      </c>
      <c r="I12" s="23" t="str">
        <f>IF(AND(A12=D4,E4&gt;=0,F4&gt;=0),E12,IF(AND(A12=D4,E4=0,F4=0),C23,""))</f>
        <v/>
      </c>
      <c r="J12" s="23" t="str">
        <f>IF(AND(A12=E4,F4=1),D12,IF(AND(F4=0,E4=1),C12,""))</f>
        <v/>
      </c>
      <c r="K12" s="23"/>
      <c r="L12" s="23" t="str">
        <f>IF(E4=1,"",IF(A12=F4,B12,""))</f>
        <v/>
      </c>
      <c r="M12" s="23"/>
      <c r="N12" s="23" t="str">
        <f>IF(AND(A12=G4,H4&gt;=0,I4&gt;=0),E12,IF(AND(A12=G4,H4=0,I4=0),C23,""))</f>
        <v/>
      </c>
      <c r="O12" s="23" t="str">
        <f>IF(AND(A12=H4,I4=1),D12,IF(AND(I4=0,H4=1),C12,""))</f>
        <v/>
      </c>
      <c r="P12" s="23"/>
      <c r="Q12" s="23" t="str">
        <f>IF(H4=1,"",IF(A12=I4,B12,""))</f>
        <v/>
      </c>
      <c r="R12" s="4"/>
    </row>
    <row r="13" spans="1:18">
      <c r="A13" s="24">
        <v>2</v>
      </c>
      <c r="B13" s="25" t="s">
        <v>103</v>
      </c>
      <c r="C13" s="25" t="s">
        <v>104</v>
      </c>
      <c r="D13" s="25" t="s">
        <v>105</v>
      </c>
      <c r="E13" s="25" t="s">
        <v>106</v>
      </c>
      <c r="F13" s="26" t="s">
        <v>107</v>
      </c>
      <c r="G13" s="23" t="str">
        <f>IF(AND(A13=B4,C4&gt;0),C13,IF(AND(B4=2,C4=0),"VEINTE",IF(AND(B4=1,C4=2),D13,"")))</f>
        <v/>
      </c>
      <c r="H13" s="23" t="str">
        <f>IF(AND(C4&lt;6,B4=1),"",IF(A13=C4,F13,""))</f>
        <v/>
      </c>
      <c r="I13" s="23" t="str">
        <f>IF(A13=D4,E13,"")</f>
        <v/>
      </c>
      <c r="J13" s="23" t="str">
        <f>IF(AND(A13=E4,F4&gt;0),C13,IF(AND(E4=2,F4=0),"VEINTE",IF(AND(E4=1,F4=2),D13,"")))</f>
        <v/>
      </c>
      <c r="K13" s="23"/>
      <c r="L13" s="23" t="str">
        <f>IF(E4=1,"",IF(A13=F4,B13,""))</f>
        <v/>
      </c>
      <c r="M13" s="23"/>
      <c r="N13" s="23" t="str">
        <f>IF(A13=G4,E13,"")</f>
        <v/>
      </c>
      <c r="O13" s="23" t="str">
        <f>IF(AND(A13=H4,I4&gt;0),C13,IF(AND(H4=2,I4=0),"VEINTE",IF(AND(H4=1,I4=2),D13,"")))</f>
        <v/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108</v>
      </c>
      <c r="C14" s="25" t="s">
        <v>109</v>
      </c>
      <c r="D14" s="25" t="s">
        <v>110</v>
      </c>
      <c r="E14" s="25" t="s">
        <v>111</v>
      </c>
      <c r="F14" s="26" t="s">
        <v>112</v>
      </c>
      <c r="G14" s="23" t="str">
        <f>IF(A14=B4,C14,IF(AND(C4=3,B4=1),D14,""))</f>
        <v/>
      </c>
      <c r="H14" s="23" t="str">
        <f>IF(AND(C4&lt;6,B4=1),"",IF(A14=C4,F14,""))</f>
        <v/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113</v>
      </c>
      <c r="C15" s="25" t="s">
        <v>114</v>
      </c>
      <c r="D15" s="25" t="s">
        <v>115</v>
      </c>
      <c r="E15" s="25" t="s">
        <v>116</v>
      </c>
      <c r="F15" s="26" t="s">
        <v>117</v>
      </c>
      <c r="G15" s="23" t="str">
        <f>IF(A15=B4,C15,IF(AND(C4=4,B4=1),D15,""))</f>
        <v/>
      </c>
      <c r="H15" s="23" t="str">
        <f>IF(AND(C4&lt;6,B4=1),"",IF(A15=C4,F15,""))</f>
        <v/>
      </c>
      <c r="I15" s="23" t="str">
        <f>IF(A15=D4,E15,"")</f>
        <v/>
      </c>
      <c r="J15" s="23" t="str">
        <f>IF(A15=E4,C15,IF(AND(F4=4,E4=1),D15,""))</f>
        <v/>
      </c>
      <c r="K15" s="23"/>
      <c r="L15" s="23" t="str">
        <f>IF(E4=1,"",IF(A15=F4,B15,""))</f>
        <v/>
      </c>
      <c r="M15" s="23"/>
      <c r="N15" s="23" t="str">
        <f>IF(A15=G4,E15,"")</f>
        <v xml:space="preserve"> CUATROCIENTOS </v>
      </c>
      <c r="O15" s="23" t="str">
        <f>IF(A15=H4,C15,IF(AND(I4=4,H4=1),D15,""))</f>
        <v/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118</v>
      </c>
      <c r="C16" s="25" t="s">
        <v>119</v>
      </c>
      <c r="D16" s="25" t="s">
        <v>120</v>
      </c>
      <c r="E16" s="25" t="s">
        <v>121</v>
      </c>
      <c r="F16" s="26" t="s">
        <v>122</v>
      </c>
      <c r="G16" s="23" t="str">
        <f>IF(A16=B4,C16,IF(AND(C4=5,B4=1),D16,""))</f>
        <v/>
      </c>
      <c r="H16" s="23" t="str">
        <f>IF(AND(C4&lt;6,B4=1),"",IF(A16=C4,F16,""))</f>
        <v/>
      </c>
      <c r="I16" s="23" t="str">
        <f>IF(A16=D4,E16,"")</f>
        <v/>
      </c>
      <c r="J16" s="23" t="str">
        <f>IF(A16=E4,C16,IF(AND(F4=5,E4=1),D16,""))</f>
        <v/>
      </c>
      <c r="K16" s="23"/>
      <c r="L16" s="23" t="str">
        <f>IF(E4=1,"",IF(A16=F4,B16,""))</f>
        <v/>
      </c>
      <c r="M16" s="23"/>
      <c r="N16" s="23" t="str">
        <f>IF(A16=G4,E16,"")</f>
        <v/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123</v>
      </c>
      <c r="C17" s="25" t="s">
        <v>124</v>
      </c>
      <c r="D17" s="25" t="s">
        <v>125</v>
      </c>
      <c r="E17" s="25" t="s">
        <v>126</v>
      </c>
      <c r="F17" s="26" t="s">
        <v>127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/>
      </c>
      <c r="J17" s="23" t="str">
        <f>IF(A17=E4,C17,IF(AND(F4&gt;5,E4=1),D17,""))</f>
        <v xml:space="preserve"> SESENTA </v>
      </c>
      <c r="K17" s="23"/>
      <c r="L17" s="23" t="str">
        <f>IF(A17=F4,B17,"")</f>
        <v/>
      </c>
      <c r="M17" s="23"/>
      <c r="N17" s="23" t="str">
        <f>IF(A17=G4,E17,"")</f>
        <v/>
      </c>
      <c r="O17" s="23" t="str">
        <f>IF(A17=H4,C17,IF(AND(I4&gt;5,H4=1),D17,""))</f>
        <v/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128</v>
      </c>
      <c r="C18" s="25" t="s">
        <v>129</v>
      </c>
      <c r="D18" s="25" t="s">
        <v>125</v>
      </c>
      <c r="E18" s="25" t="s">
        <v>130</v>
      </c>
      <c r="F18" s="26" t="s">
        <v>131</v>
      </c>
      <c r="G18" s="23" t="str">
        <f>IF(A18=B4,C18,"")</f>
        <v/>
      </c>
      <c r="H18" s="23" t="str">
        <f>IF(A18=C4,F18,"")</f>
        <v/>
      </c>
      <c r="I18" s="23" t="str">
        <f>IF(A18=D4,E18,"")</f>
        <v xml:space="preserve"> SETECIENTOS </v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/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132</v>
      </c>
      <c r="C19" s="25" t="s">
        <v>133</v>
      </c>
      <c r="D19" s="25" t="s">
        <v>125</v>
      </c>
      <c r="E19" s="25" t="s">
        <v>134</v>
      </c>
      <c r="F19" s="26" t="s">
        <v>135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/>
      </c>
      <c r="K19" s="23"/>
      <c r="L19" s="23" t="str">
        <f>IF(A19=F4,B19,"")</f>
        <v/>
      </c>
      <c r="M19" s="23"/>
      <c r="N19" s="23" t="str">
        <f>IF(A19=G4,E19,"")</f>
        <v/>
      </c>
      <c r="O19" s="23" t="str">
        <f>IF(A19=H4,C19,"")</f>
        <v xml:space="preserve"> OCHENTA </v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136</v>
      </c>
      <c r="C20" s="25" t="s">
        <v>137</v>
      </c>
      <c r="D20" s="25" t="s">
        <v>125</v>
      </c>
      <c r="E20" s="25" t="s">
        <v>138</v>
      </c>
      <c r="F20" s="26" t="s">
        <v>139</v>
      </c>
      <c r="G20" s="23" t="str">
        <f>IF(A20=B4,C20,"")</f>
        <v/>
      </c>
      <c r="H20" s="23" t="str">
        <f>IF(A20=C4,F20,"")</f>
        <v/>
      </c>
      <c r="I20" s="23" t="str">
        <f>IF(A20=D4,E20,"")</f>
        <v/>
      </c>
      <c r="J20" s="23" t="str">
        <f>IF(A20=E4,C20,"")</f>
        <v/>
      </c>
      <c r="K20" s="23"/>
      <c r="L20" s="23" t="str">
        <f>IF(A20=F4,B20,"")</f>
        <v/>
      </c>
      <c r="M20" s="23"/>
      <c r="N20" s="23" t="str">
        <f>IF(A20=G4,E20,"")</f>
        <v/>
      </c>
      <c r="O20" s="23" t="str">
        <f>IF(A20=H4,C20,"")</f>
        <v/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83</v>
      </c>
      <c r="C21" s="28" t="s">
        <v>83</v>
      </c>
      <c r="D21" s="29" t="s">
        <v>125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/>
      </c>
      <c r="I22" s="31" t="str">
        <f>I12&amp;I13&amp;I14&amp;I15&amp;I16&amp;I17&amp;I18&amp;I19&amp;I20</f>
        <v xml:space="preserve"> SETECIENTOS </v>
      </c>
      <c r="J22" s="31" t="str">
        <f>J12&amp;J13&amp;J14&amp;J15&amp;J16&amp;J17&amp;J18&amp;J19&amp;J20</f>
        <v xml:space="preserve"> SESENTA </v>
      </c>
      <c r="K22" s="14" t="str">
        <f>IF(AND(F4&gt;0,E4&gt;2),F23,"")</f>
        <v/>
      </c>
      <c r="L22" s="31" t="str">
        <f>L12&amp;L13&amp;L14&amp;L15&amp;L16&amp;L17&amp;L18&amp;L19&amp;L20</f>
        <v/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 xml:space="preserve"> CUATROCIENTOS </v>
      </c>
      <c r="O22" s="31" t="str">
        <f>O12&amp;O13&amp;O14&amp;O15&amp;O16&amp;O17&amp;O18&amp;O19&amp;O20</f>
        <v xml:space="preserve"> OCHENTA </v>
      </c>
      <c r="P22" s="14" t="str">
        <f>IF(AND(I4&gt;0,H4&gt;2),F23,"")</f>
        <v/>
      </c>
      <c r="Q22" s="31" t="str">
        <f>Q12&amp;Q13&amp;Q14&amp;Q15&amp;Q16&amp;Q17&amp;Q18&amp;Q19&amp;Q20</f>
        <v/>
      </c>
      <c r="R22" s="23"/>
    </row>
    <row r="23" spans="1:18" s="33" customFormat="1" ht="9">
      <c r="A23" s="31"/>
      <c r="B23" s="25" t="s">
        <v>140</v>
      </c>
      <c r="C23" s="25" t="s">
        <v>141</v>
      </c>
      <c r="D23" s="34" t="s">
        <v>142</v>
      </c>
      <c r="E23" s="25" t="s">
        <v>143</v>
      </c>
      <c r="F23" s="25" t="s">
        <v>144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140</v>
      </c>
      <c r="C24" s="25" t="s">
        <v>145</v>
      </c>
      <c r="D24" s="34" t="str">
        <f>IF(AND(B4&gt;0,C4&lt;2),E24,IF(AND(B4=1,C4&lt;6),E24,""))</f>
        <v/>
      </c>
      <c r="E24" s="34" t="s">
        <v>146</v>
      </c>
      <c r="F24" s="34" t="str">
        <f>IF(AND(C4&gt;0,B4&gt;2),F23,"")</f>
        <v/>
      </c>
      <c r="G24" s="35" t="s">
        <v>147</v>
      </c>
      <c r="H24" s="36" t="str">
        <f>G22&amp;F24&amp;H22&amp;D24&amp;I22&amp;J22&amp;K22&amp;L22&amp;M22&amp;N22&amp;O22&amp;P22&amp;Q22&amp;(IF(A5&gt;0," PESOS "&amp;J4&amp;"/100  M.N.",""))</f>
        <v xml:space="preserve"> SETECIENTOS  SESENTA  MIL  CUATROCIENTOS  OCHENTA  PESOS 00/100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148</v>
      </c>
      <c r="C2" s="44" t="s">
        <v>149</v>
      </c>
      <c r="D2" s="45"/>
      <c r="E2" s="46"/>
    </row>
    <row r="3" spans="2:6">
      <c r="B3" s="47" t="s">
        <v>150</v>
      </c>
      <c r="C3" s="48" t="s">
        <v>151</v>
      </c>
      <c r="D3" s="48"/>
      <c r="E3" s="49"/>
    </row>
    <row r="4" spans="2:6">
      <c r="B4" s="50" t="s">
        <v>152</v>
      </c>
      <c r="C4" s="48" t="s">
        <v>153</v>
      </c>
      <c r="D4" s="48"/>
      <c r="E4" s="49"/>
    </row>
    <row r="5" spans="2:6">
      <c r="B5" s="47" t="s">
        <v>154</v>
      </c>
      <c r="C5" s="48" t="s">
        <v>155</v>
      </c>
      <c r="D5" s="48"/>
      <c r="E5" s="49"/>
    </row>
    <row r="6" spans="2:6">
      <c r="B6" s="51" t="s">
        <v>156</v>
      </c>
      <c r="C6" s="52" t="s">
        <v>157</v>
      </c>
      <c r="D6" s="53"/>
      <c r="E6" s="54"/>
    </row>
    <row r="7" spans="2:6">
      <c r="B7" s="307" t="s">
        <v>158</v>
      </c>
      <c r="C7" s="307"/>
      <c r="D7" s="307"/>
      <c r="E7" s="307"/>
    </row>
    <row r="8" spans="2:6">
      <c r="B8" s="308" t="s">
        <v>159</v>
      </c>
      <c r="C8" s="309"/>
      <c r="D8" s="309"/>
      <c r="E8" s="310"/>
    </row>
    <row r="9" spans="2:6">
      <c r="B9" s="55" t="s">
        <v>160</v>
      </c>
      <c r="C9" s="56">
        <v>1</v>
      </c>
      <c r="D9" s="57"/>
      <c r="E9" s="58"/>
    </row>
    <row r="10" spans="2:6">
      <c r="B10" s="59" t="s">
        <v>161</v>
      </c>
      <c r="C10" s="60" t="s">
        <v>162</v>
      </c>
      <c r="D10" s="61" t="s">
        <v>163</v>
      </c>
      <c r="E10" s="62" t="s">
        <v>164</v>
      </c>
    </row>
    <row r="11" spans="2:6">
      <c r="B11" s="59" t="s">
        <v>165</v>
      </c>
      <c r="C11" s="60" t="s">
        <v>166</v>
      </c>
      <c r="D11" s="63"/>
      <c r="E11" s="64"/>
    </row>
    <row r="12" spans="2:6">
      <c r="B12" s="59" t="s">
        <v>167</v>
      </c>
      <c r="C12" s="60" t="s">
        <v>168</v>
      </c>
      <c r="D12" s="63"/>
      <c r="E12" s="64"/>
    </row>
    <row r="13" spans="2:6">
      <c r="B13" s="59" t="s">
        <v>169</v>
      </c>
      <c r="C13" s="65" t="s">
        <v>170</v>
      </c>
      <c r="D13" s="60"/>
      <c r="E13" s="66"/>
      <c r="F13" s="67"/>
    </row>
    <row r="14" spans="2:6">
      <c r="B14" s="59" t="s">
        <v>171</v>
      </c>
      <c r="C14" s="68" t="str">
        <f>B34</f>
        <v>Oficina con Bodega</v>
      </c>
      <c r="D14" s="60"/>
      <c r="E14" s="58"/>
    </row>
    <row r="15" spans="2:6" ht="45" customHeight="1">
      <c r="B15" s="69" t="s">
        <v>172</v>
      </c>
      <c r="C15" s="311" t="s">
        <v>173</v>
      </c>
      <c r="D15" s="312"/>
      <c r="E15" s="313"/>
    </row>
    <row r="16" spans="2:6">
      <c r="B16" s="70" t="s">
        <v>174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08" t="s">
        <v>175</v>
      </c>
      <c r="C18" s="309"/>
      <c r="D18" s="309"/>
      <c r="E18" s="310"/>
    </row>
    <row r="19" spans="2:34">
      <c r="B19" s="73" t="s">
        <v>176</v>
      </c>
      <c r="C19" s="303" t="str">
        <f>D34</f>
        <v>Habitacional y comercial de 1er orden .</v>
      </c>
      <c r="D19" s="303"/>
      <c r="E19" s="304"/>
    </row>
    <row r="20" spans="2:34">
      <c r="B20" s="73" t="s">
        <v>177</v>
      </c>
      <c r="C20" s="76">
        <f>H34</f>
        <v>0.95</v>
      </c>
      <c r="D20" s="74"/>
      <c r="E20" s="75"/>
    </row>
    <row r="21" spans="2:34">
      <c r="B21" s="73" t="s">
        <v>178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179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180</v>
      </c>
      <c r="C23" s="305" t="s">
        <v>181</v>
      </c>
      <c r="D23" s="305"/>
      <c r="E23" s="306"/>
    </row>
    <row r="24" spans="2:34">
      <c r="B24" s="73"/>
      <c r="C24" s="305"/>
      <c r="D24" s="305"/>
      <c r="E24" s="306"/>
    </row>
    <row r="25" spans="2:34">
      <c r="B25" s="73"/>
      <c r="C25" s="305"/>
      <c r="D25" s="305"/>
      <c r="E25" s="306"/>
    </row>
    <row r="26" spans="2:34">
      <c r="B26" s="73"/>
      <c r="C26" s="305"/>
      <c r="D26" s="305"/>
      <c r="E26" s="306"/>
    </row>
    <row r="27" spans="2:34">
      <c r="B27" s="77" t="s">
        <v>182</v>
      </c>
      <c r="C27" s="78"/>
      <c r="D27" s="79" t="s">
        <v>183</v>
      </c>
      <c r="E27" s="80"/>
    </row>
    <row r="28" spans="2:34">
      <c r="B28" s="81"/>
      <c r="C28" s="82"/>
      <c r="D28" s="81"/>
      <c r="E28" s="82"/>
    </row>
    <row r="29" spans="2:34">
      <c r="B29" s="83" t="s">
        <v>184</v>
      </c>
      <c r="C29" s="84">
        <v>355.2</v>
      </c>
      <c r="D29" s="81" t="s">
        <v>185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186</v>
      </c>
      <c r="E31" s="88"/>
      <c r="F31" s="48"/>
      <c r="G31" s="87"/>
      <c r="H31" s="89" t="s">
        <v>187</v>
      </c>
      <c r="I31" s="89"/>
      <c r="J31" s="90"/>
      <c r="K31" s="91" t="s">
        <v>188</v>
      </c>
      <c r="L31" s="92"/>
      <c r="M31" s="92"/>
      <c r="N31" s="92"/>
      <c r="O31" s="92"/>
      <c r="P31" s="92"/>
      <c r="Q31" s="93"/>
      <c r="R31" s="91" t="s">
        <v>189</v>
      </c>
      <c r="S31" s="92"/>
      <c r="T31" s="92"/>
      <c r="U31" s="92"/>
      <c r="V31" s="92"/>
      <c r="W31" s="92"/>
      <c r="X31" s="92"/>
      <c r="Y31" s="93"/>
      <c r="Z31" s="92"/>
      <c r="AA31" s="91" t="s">
        <v>190</v>
      </c>
      <c r="AB31" s="92"/>
      <c r="AC31" s="91" t="s">
        <v>191</v>
      </c>
      <c r="AD31" s="93"/>
      <c r="AE31" s="94" t="s">
        <v>192</v>
      </c>
      <c r="AF31" s="93"/>
      <c r="AG31" s="91" t="s">
        <v>193</v>
      </c>
      <c r="AH31" s="95" t="s">
        <v>194</v>
      </c>
    </row>
    <row r="32" spans="2:34" s="96" customFormat="1" ht="12" thickBot="1">
      <c r="B32" s="97" t="s">
        <v>195</v>
      </c>
      <c r="C32" s="97" t="s">
        <v>196</v>
      </c>
      <c r="D32" s="97" t="s">
        <v>197</v>
      </c>
      <c r="E32" s="98"/>
      <c r="F32" s="98"/>
      <c r="G32" s="97" t="s">
        <v>198</v>
      </c>
      <c r="H32" s="99" t="s">
        <v>199</v>
      </c>
      <c r="I32" s="99" t="s">
        <v>200</v>
      </c>
      <c r="J32" s="100" t="s">
        <v>201</v>
      </c>
      <c r="K32" s="101" t="s">
        <v>202</v>
      </c>
      <c r="L32" s="102" t="s">
        <v>203</v>
      </c>
      <c r="M32" s="102" t="s">
        <v>204</v>
      </c>
      <c r="N32" s="102" t="s">
        <v>205</v>
      </c>
      <c r="O32" s="102" t="s">
        <v>206</v>
      </c>
      <c r="P32" s="102" t="s">
        <v>207</v>
      </c>
      <c r="Q32" s="103" t="s">
        <v>208</v>
      </c>
      <c r="R32" s="101" t="s">
        <v>209</v>
      </c>
      <c r="S32" s="102" t="s">
        <v>210</v>
      </c>
      <c r="T32" s="102" t="s">
        <v>211</v>
      </c>
      <c r="U32" s="102" t="s">
        <v>212</v>
      </c>
      <c r="V32" s="102" t="s">
        <v>213</v>
      </c>
      <c r="W32" s="102" t="s">
        <v>214</v>
      </c>
      <c r="X32" s="102" t="s">
        <v>215</v>
      </c>
      <c r="Y32" s="103" t="s">
        <v>216</v>
      </c>
      <c r="Z32" s="102" t="s">
        <v>217</v>
      </c>
      <c r="AA32" s="104" t="s">
        <v>218</v>
      </c>
      <c r="AB32" s="102" t="s">
        <v>219</v>
      </c>
      <c r="AC32" s="101" t="s">
        <v>220</v>
      </c>
      <c r="AD32" s="103" t="s">
        <v>221</v>
      </c>
      <c r="AE32" s="105" t="s">
        <v>222</v>
      </c>
      <c r="AF32" s="103" t="s">
        <v>223</v>
      </c>
      <c r="AG32" s="104" t="s">
        <v>224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225</v>
      </c>
      <c r="C35" s="114" t="s">
        <v>226</v>
      </c>
      <c r="D35" s="114" t="s">
        <v>227</v>
      </c>
      <c r="G35" s="114" t="s">
        <v>228</v>
      </c>
      <c r="H35" s="115" t="s">
        <v>229</v>
      </c>
      <c r="I35" s="114" t="s">
        <v>230</v>
      </c>
      <c r="J35" s="114" t="s">
        <v>231</v>
      </c>
      <c r="K35" s="116" t="s">
        <v>232</v>
      </c>
      <c r="L35" s="116" t="s">
        <v>233</v>
      </c>
      <c r="M35" s="116" t="s">
        <v>234</v>
      </c>
      <c r="N35" s="116" t="s">
        <v>235</v>
      </c>
      <c r="O35" s="116" t="s">
        <v>235</v>
      </c>
      <c r="P35" s="116" t="s">
        <v>236</v>
      </c>
      <c r="Q35" s="116" t="s">
        <v>237</v>
      </c>
      <c r="R35" s="116" t="s">
        <v>238</v>
      </c>
      <c r="S35" s="116" t="s">
        <v>238</v>
      </c>
      <c r="T35" s="116" t="s">
        <v>239</v>
      </c>
      <c r="U35" s="116" t="s">
        <v>240</v>
      </c>
      <c r="V35" s="116" t="s">
        <v>237</v>
      </c>
      <c r="W35" s="116" t="s">
        <v>241</v>
      </c>
      <c r="X35" s="116" t="s">
        <v>242</v>
      </c>
      <c r="Y35" s="116" t="s">
        <v>237</v>
      </c>
      <c r="Z35" s="116" t="s">
        <v>243</v>
      </c>
      <c r="AA35" s="117" t="s">
        <v>244</v>
      </c>
      <c r="AB35" s="117" t="s">
        <v>245</v>
      </c>
      <c r="AC35" s="117" t="s">
        <v>246</v>
      </c>
      <c r="AD35" s="114" t="s">
        <v>247</v>
      </c>
      <c r="AE35" s="114" t="s">
        <v>248</v>
      </c>
      <c r="AF35" s="114" t="s">
        <v>249</v>
      </c>
      <c r="AG35" s="114" t="s">
        <v>250</v>
      </c>
      <c r="AH35" s="114" t="s">
        <v>251</v>
      </c>
    </row>
    <row r="36" spans="1:34" s="114" customFormat="1">
      <c r="A36" s="114">
        <v>2</v>
      </c>
      <c r="B36" s="114" t="s">
        <v>252</v>
      </c>
      <c r="C36" s="114" t="s">
        <v>253</v>
      </c>
      <c r="D36" s="114" t="s">
        <v>254</v>
      </c>
      <c r="G36" s="114" t="s">
        <v>255</v>
      </c>
      <c r="H36" s="118">
        <v>0.95</v>
      </c>
      <c r="I36" s="114" t="s">
        <v>256</v>
      </c>
      <c r="J36" s="114" t="s">
        <v>257</v>
      </c>
      <c r="K36" s="114" t="s">
        <v>258</v>
      </c>
      <c r="L36" s="114" t="s">
        <v>259</v>
      </c>
      <c r="M36" s="114" t="s">
        <v>260</v>
      </c>
      <c r="N36" s="114" t="s">
        <v>261</v>
      </c>
      <c r="O36" s="114" t="s">
        <v>261</v>
      </c>
      <c r="P36" s="114" t="s">
        <v>262</v>
      </c>
      <c r="Q36" s="114" t="s">
        <v>260</v>
      </c>
      <c r="R36" s="116" t="s">
        <v>263</v>
      </c>
      <c r="S36" s="116" t="s">
        <v>263</v>
      </c>
      <c r="T36" s="116" t="s">
        <v>264</v>
      </c>
      <c r="U36" s="114" t="s">
        <v>265</v>
      </c>
      <c r="V36" s="114" t="s">
        <v>266</v>
      </c>
      <c r="W36" s="116" t="s">
        <v>267</v>
      </c>
      <c r="X36" s="114" t="s">
        <v>268</v>
      </c>
      <c r="Z36" s="114" t="s">
        <v>269</v>
      </c>
      <c r="AA36" s="117" t="s">
        <v>270</v>
      </c>
      <c r="AB36" s="114" t="s">
        <v>271</v>
      </c>
      <c r="AD36" s="114" t="s">
        <v>272</v>
      </c>
      <c r="AF36" s="114" t="s">
        <v>273</v>
      </c>
      <c r="AG36" s="114" t="s">
        <v>274</v>
      </c>
    </row>
    <row r="37" spans="1:34" s="114" customFormat="1">
      <c r="A37" s="114">
        <v>3</v>
      </c>
      <c r="B37" s="114" t="s">
        <v>275</v>
      </c>
      <c r="C37" s="114" t="s">
        <v>276</v>
      </c>
      <c r="D37" s="114" t="s">
        <v>277</v>
      </c>
      <c r="G37" s="114" t="s">
        <v>278</v>
      </c>
      <c r="H37" s="118">
        <v>0.9</v>
      </c>
      <c r="I37" s="114" t="s">
        <v>279</v>
      </c>
      <c r="J37" s="114" t="s">
        <v>280</v>
      </c>
      <c r="K37" s="114" t="s">
        <v>281</v>
      </c>
      <c r="L37" s="114" t="s">
        <v>282</v>
      </c>
      <c r="N37" s="114" t="s">
        <v>283</v>
      </c>
      <c r="O37" s="114" t="s">
        <v>284</v>
      </c>
      <c r="P37" s="302" t="s">
        <v>285</v>
      </c>
      <c r="Q37" s="114" t="s">
        <v>286</v>
      </c>
      <c r="R37" s="114" t="s">
        <v>287</v>
      </c>
      <c r="S37" s="114" t="s">
        <v>288</v>
      </c>
      <c r="T37" s="114" t="s">
        <v>237</v>
      </c>
      <c r="U37" s="114" t="s">
        <v>289</v>
      </c>
      <c r="V37" s="114" t="s">
        <v>290</v>
      </c>
      <c r="W37" s="114" t="s">
        <v>291</v>
      </c>
      <c r="AA37" s="114" t="s">
        <v>292</v>
      </c>
      <c r="AC37" s="114" t="s">
        <v>293</v>
      </c>
      <c r="AD37" s="114" t="s">
        <v>294</v>
      </c>
      <c r="AF37" s="116" t="s">
        <v>237</v>
      </c>
    </row>
    <row r="38" spans="1:34" s="114" customFormat="1">
      <c r="A38" s="114">
        <v>4</v>
      </c>
      <c r="B38" s="114" t="s">
        <v>295</v>
      </c>
      <c r="C38" s="114" t="s">
        <v>296</v>
      </c>
      <c r="D38" s="114" t="s">
        <v>297</v>
      </c>
      <c r="G38" s="114" t="s">
        <v>298</v>
      </c>
      <c r="H38" s="118">
        <v>0.85</v>
      </c>
      <c r="I38" s="114" t="s">
        <v>299</v>
      </c>
      <c r="J38" s="114" t="s">
        <v>300</v>
      </c>
      <c r="M38" s="114" t="s">
        <v>301</v>
      </c>
      <c r="N38" s="114" t="s">
        <v>302</v>
      </c>
      <c r="O38" s="302" t="s">
        <v>303</v>
      </c>
      <c r="P38" s="302"/>
      <c r="S38" s="302" t="s">
        <v>304</v>
      </c>
      <c r="U38" s="114" t="s">
        <v>305</v>
      </c>
      <c r="W38" s="114" t="s">
        <v>306</v>
      </c>
    </row>
    <row r="39" spans="1:34" s="114" customFormat="1">
      <c r="B39" s="114" t="s">
        <v>307</v>
      </c>
      <c r="C39" s="114" t="s">
        <v>308</v>
      </c>
      <c r="D39" s="114" t="s">
        <v>309</v>
      </c>
      <c r="G39" s="302" t="s">
        <v>310</v>
      </c>
      <c r="H39" s="118">
        <v>0.8</v>
      </c>
      <c r="I39" s="114" t="s">
        <v>311</v>
      </c>
      <c r="J39" s="114" t="s">
        <v>312</v>
      </c>
      <c r="N39" s="114" t="s">
        <v>237</v>
      </c>
      <c r="O39" s="302"/>
      <c r="P39" s="302"/>
      <c r="S39" s="302"/>
      <c r="U39" s="114" t="s">
        <v>313</v>
      </c>
      <c r="W39" s="114" t="s">
        <v>251</v>
      </c>
    </row>
    <row r="40" spans="1:34" s="114" customFormat="1">
      <c r="C40" s="114" t="s">
        <v>314</v>
      </c>
      <c r="D40" s="114" t="s">
        <v>315</v>
      </c>
      <c r="G40" s="302"/>
      <c r="H40" s="118">
        <v>0.75</v>
      </c>
      <c r="I40" s="114" t="s">
        <v>316</v>
      </c>
      <c r="O40" s="302"/>
      <c r="S40" s="302"/>
      <c r="U40" s="302" t="s">
        <v>317</v>
      </c>
    </row>
    <row r="41" spans="1:34" s="114" customFormat="1">
      <c r="G41" s="114" t="s">
        <v>318</v>
      </c>
      <c r="H41" s="118">
        <v>0.7</v>
      </c>
      <c r="U41" s="302"/>
    </row>
    <row r="42" spans="1:34" s="114" customFormat="1">
      <c r="H42" s="119">
        <v>0.65</v>
      </c>
      <c r="U42" s="302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319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B7:E7"/>
    <mergeCell ref="B8:E8"/>
    <mergeCell ref="C15:E15"/>
    <mergeCell ref="B18:E18"/>
    <mergeCell ref="S38:S40"/>
    <mergeCell ref="G39:G40"/>
    <mergeCell ref="U40:U42"/>
    <mergeCell ref="C19:E19"/>
    <mergeCell ref="C23:E26"/>
    <mergeCell ref="P37:P39"/>
    <mergeCell ref="O38:O40"/>
  </mergeCells>
  <phoneticPr fontId="7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H32"/>
  <sheetViews>
    <sheetView workbookViewId="0">
      <selection activeCell="K23" sqref="K23"/>
    </sheetView>
  </sheetViews>
  <sheetFormatPr baseColWidth="10" defaultRowHeight="12.75"/>
  <sheetData>
    <row r="32" spans="8:8" ht="15">
      <c r="H32" s="296"/>
    </row>
  </sheetData>
  <pageMargins left="0.7" right="0.7" top="0.75" bottom="0.75" header="0.3" footer="0.3"/>
  <pageSetup paperSize="9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Hoja1</vt:lpstr>
      <vt:lpstr>Hoja2</vt:lpstr>
      <vt:lpstr>Hoja3</vt:lpstr>
      <vt:lpstr>Hoja4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2010-02-25T16:14:35Z</cp:lastPrinted>
  <dcterms:created xsi:type="dcterms:W3CDTF">1999-03-21T10:09:47Z</dcterms:created>
  <dcterms:modified xsi:type="dcterms:W3CDTF">2012-11-28T16:15:59Z</dcterms:modified>
</cp:coreProperties>
</file>